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028"/>
  <workbookPr checkCompatibility="1" autoCompressPictures="0"/>
  <bookViews>
    <workbookView xWindow="0" yWindow="0" windowWidth="28800" windowHeight="16240" activeTab="1"/>
  </bookViews>
  <sheets>
    <sheet name="Bogføring" sheetId="4" r:id="rId1"/>
    <sheet name="Regnskab 2018" sheetId="6" r:id="rId2"/>
    <sheet name="Regnskab 2010" sheetId="5" state="hidden" r:id="rId3"/>
  </sheets>
  <definedNames>
    <definedName name="_xlnm.Print_Area" localSheetId="0">Bogføring!$A$2:$AC$80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44" i="6" l="1"/>
  <c r="F47" i="6"/>
  <c r="D54" i="6"/>
  <c r="H9" i="6"/>
  <c r="H18" i="6"/>
  <c r="H28" i="6"/>
  <c r="H29" i="6"/>
  <c r="H31" i="6"/>
  <c r="H43" i="6"/>
  <c r="AA32" i="4"/>
  <c r="AA10" i="4"/>
  <c r="AA31" i="4"/>
  <c r="AD6" i="4"/>
  <c r="AA35" i="4"/>
  <c r="AA13" i="4"/>
  <c r="AA14" i="4"/>
  <c r="AA21" i="4"/>
  <c r="AA22" i="4"/>
  <c r="AA26" i="4"/>
  <c r="AA27" i="4"/>
  <c r="AA28" i="4"/>
  <c r="AA11" i="4"/>
  <c r="AA9" i="4"/>
  <c r="AA18" i="4"/>
  <c r="AA19" i="4"/>
  <c r="AA20" i="4"/>
  <c r="AA23" i="4"/>
  <c r="AA24" i="4"/>
  <c r="AA25" i="4"/>
  <c r="AA29" i="4"/>
  <c r="AA30" i="4"/>
  <c r="AA12" i="4"/>
  <c r="AA16" i="4"/>
  <c r="AA17" i="4"/>
  <c r="AA8" i="4"/>
  <c r="AA15" i="4"/>
  <c r="AA56" i="4"/>
  <c r="AA62" i="4"/>
  <c r="AA71" i="4"/>
  <c r="AD71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7" i="4"/>
  <c r="AA58" i="4"/>
  <c r="AA59" i="4"/>
  <c r="AA60" i="4"/>
  <c r="AA61" i="4"/>
  <c r="AA63" i="4"/>
  <c r="AA64" i="4"/>
  <c r="AA65" i="4"/>
  <c r="AD65" i="4"/>
  <c r="AA66" i="4"/>
  <c r="AA67" i="4"/>
  <c r="AA68" i="4"/>
  <c r="AA69" i="4"/>
  <c r="AD69" i="4"/>
  <c r="AA33" i="4"/>
  <c r="AA34" i="4"/>
  <c r="AA36" i="4"/>
  <c r="AA37" i="4"/>
  <c r="AA38" i="4"/>
  <c r="AA39" i="4"/>
  <c r="AA40" i="4"/>
  <c r="AA41" i="4"/>
  <c r="AA42" i="4"/>
  <c r="AA43" i="4"/>
  <c r="AC78" i="4"/>
  <c r="AC80" i="4"/>
  <c r="F46" i="6"/>
  <c r="I78" i="4"/>
  <c r="J78" i="4"/>
  <c r="J79" i="4"/>
  <c r="F21" i="6"/>
  <c r="P78" i="4"/>
  <c r="P79" i="4"/>
  <c r="F22" i="6"/>
  <c r="R78" i="4"/>
  <c r="R79" i="4"/>
  <c r="F27" i="6"/>
  <c r="T78" i="4"/>
  <c r="T79" i="4"/>
  <c r="T80" i="4"/>
  <c r="Q78" i="4"/>
  <c r="Q79" i="4"/>
  <c r="F26" i="6"/>
  <c r="N78" i="4"/>
  <c r="N79" i="4"/>
  <c r="N80" i="4"/>
  <c r="I79" i="4"/>
  <c r="F13" i="6"/>
  <c r="E78" i="4"/>
  <c r="E79" i="4"/>
  <c r="F78" i="4"/>
  <c r="F7" i="6"/>
  <c r="G78" i="4"/>
  <c r="G79" i="4"/>
  <c r="G80" i="4"/>
  <c r="H78" i="4"/>
  <c r="H79" i="4"/>
  <c r="K78" i="4"/>
  <c r="K79" i="4"/>
  <c r="L78" i="4"/>
  <c r="L79" i="4"/>
  <c r="M78" i="4"/>
  <c r="M79" i="4"/>
  <c r="O78" i="4"/>
  <c r="O79" i="4"/>
  <c r="S78" i="4"/>
  <c r="S79" i="4"/>
  <c r="S80" i="4"/>
  <c r="U78" i="4"/>
  <c r="U79" i="4"/>
  <c r="V78" i="4"/>
  <c r="V79" i="4"/>
  <c r="W78" i="4"/>
  <c r="W79" i="4"/>
  <c r="W80" i="4"/>
  <c r="X78" i="4"/>
  <c r="X79" i="4"/>
  <c r="X80" i="4"/>
  <c r="Z78" i="4"/>
  <c r="Z80" i="4"/>
  <c r="AA72" i="4"/>
  <c r="AD72" i="4"/>
  <c r="AA73" i="4"/>
  <c r="AA74" i="4"/>
  <c r="D8" i="6"/>
  <c r="D9" i="6"/>
  <c r="D31" i="6"/>
  <c r="D43" i="6"/>
  <c r="D44" i="6"/>
  <c r="D18" i="6"/>
  <c r="D28" i="6"/>
  <c r="D29" i="6"/>
  <c r="AB78" i="4"/>
  <c r="AD74" i="4"/>
  <c r="AD70" i="4"/>
  <c r="AD68" i="4"/>
  <c r="AD67" i="4"/>
  <c r="AD66" i="4"/>
  <c r="AD64" i="4"/>
  <c r="AD63" i="4"/>
  <c r="AD62" i="4"/>
  <c r="AD61" i="4"/>
  <c r="AD60" i="4"/>
  <c r="AD59" i="4"/>
  <c r="AD58" i="4"/>
  <c r="AD57" i="4"/>
  <c r="AD56" i="4"/>
  <c r="AD55" i="4"/>
  <c r="AD54" i="4"/>
  <c r="AD53" i="4"/>
  <c r="AD52" i="4"/>
  <c r="AD51" i="4"/>
  <c r="AD50" i="4"/>
  <c r="AD49" i="4"/>
  <c r="AD48" i="4"/>
  <c r="AD47" i="4"/>
  <c r="AD46" i="4"/>
  <c r="AD45" i="4"/>
  <c r="AD44" i="4"/>
  <c r="AD43" i="4"/>
  <c r="AD42" i="4"/>
  <c r="AD41" i="4"/>
  <c r="AD40" i="4"/>
  <c r="AD39" i="4"/>
  <c r="AD38" i="4"/>
  <c r="AD37" i="4"/>
  <c r="AD36" i="4"/>
  <c r="AD35" i="4"/>
  <c r="AD34" i="4"/>
  <c r="AD33" i="4"/>
  <c r="AD32" i="4"/>
  <c r="AD31" i="4"/>
  <c r="AD30" i="4"/>
  <c r="AD29" i="4"/>
  <c r="AD28" i="4"/>
  <c r="AD27" i="4"/>
  <c r="AD26" i="4"/>
  <c r="AD25" i="4"/>
  <c r="AD24" i="4"/>
  <c r="AD21" i="4"/>
  <c r="J28" i="6"/>
  <c r="J9" i="6"/>
  <c r="J31" i="6"/>
  <c r="J43" i="6"/>
  <c r="J18" i="6"/>
  <c r="J29" i="6"/>
  <c r="D39" i="6"/>
  <c r="J54" i="6"/>
  <c r="J53" i="6"/>
  <c r="J39" i="6"/>
  <c r="I80" i="4"/>
  <c r="J80" i="4"/>
  <c r="P80" i="4"/>
  <c r="Q80" i="4"/>
  <c r="R80" i="4"/>
  <c r="AD77" i="4"/>
  <c r="AD76" i="4"/>
  <c r="AD75" i="4"/>
  <c r="AD23" i="4"/>
  <c r="AD22" i="4"/>
  <c r="AD20" i="4"/>
  <c r="AD19" i="4"/>
  <c r="AD18" i="4"/>
  <c r="AD17" i="4"/>
  <c r="AD16" i="4"/>
  <c r="AD15" i="4"/>
  <c r="AD14" i="4"/>
  <c r="AD13" i="4"/>
  <c r="AD12" i="4"/>
  <c r="AD11" i="4"/>
  <c r="AD10" i="4"/>
  <c r="AD9" i="4"/>
  <c r="AD7" i="4"/>
  <c r="AD8" i="4"/>
  <c r="AD5" i="4"/>
  <c r="H54" i="6"/>
  <c r="H53" i="6"/>
  <c r="B58" i="5"/>
  <c r="B7" i="5"/>
  <c r="B11" i="5"/>
  <c r="B13" i="5"/>
  <c r="B15" i="5"/>
  <c r="B17" i="5"/>
  <c r="B19" i="5"/>
  <c r="B21" i="5"/>
  <c r="B34" i="5"/>
  <c r="B36" i="5"/>
  <c r="B41" i="5"/>
  <c r="B44" i="5"/>
  <c r="B59" i="5"/>
  <c r="B29" i="5"/>
  <c r="B6" i="5"/>
  <c r="B8" i="5"/>
  <c r="B24" i="5"/>
  <c r="B10" i="5"/>
  <c r="B23" i="5"/>
  <c r="B12" i="5"/>
  <c r="B14" i="5"/>
  <c r="B16" i="5"/>
  <c r="B18" i="5"/>
  <c r="B20" i="5"/>
  <c r="B22" i="5"/>
  <c r="B30" i="5"/>
  <c r="B35" i="5"/>
  <c r="D53" i="6"/>
  <c r="B31" i="5"/>
  <c r="B56" i="6"/>
  <c r="H39" i="6"/>
  <c r="F79" i="4"/>
  <c r="F80" i="4"/>
  <c r="AA78" i="4"/>
  <c r="AD78" i="4"/>
  <c r="O80" i="4"/>
  <c r="F17" i="6"/>
  <c r="F12" i="6"/>
  <c r="H80" i="4"/>
  <c r="E80" i="4"/>
  <c r="AB79" i="4"/>
  <c r="V80" i="4"/>
  <c r="F14" i="6"/>
  <c r="M80" i="4"/>
  <c r="F16" i="6"/>
  <c r="F15" i="6"/>
  <c r="K80" i="4"/>
  <c r="H42" i="6"/>
  <c r="H44" i="6"/>
  <c r="H47" i="6"/>
  <c r="H56" i="6"/>
  <c r="D47" i="6"/>
  <c r="D56" i="6"/>
  <c r="F37" i="6"/>
  <c r="F25" i="6"/>
  <c r="U80" i="4"/>
  <c r="F24" i="6"/>
  <c r="L80" i="4"/>
  <c r="F28" i="6"/>
  <c r="F54" i="6"/>
  <c r="F6" i="6"/>
  <c r="F9" i="6"/>
  <c r="AD73" i="4"/>
  <c r="AA80" i="4"/>
  <c r="F43" i="6"/>
  <c r="AB80" i="4"/>
  <c r="AD80" i="4"/>
  <c r="AD79" i="4"/>
  <c r="F18" i="6"/>
  <c r="AA83" i="4"/>
  <c r="F38" i="6"/>
  <c r="F39" i="6"/>
  <c r="J42" i="6"/>
  <c r="J44" i="6"/>
  <c r="J47" i="6"/>
  <c r="F56" i="6"/>
  <c r="F29" i="6"/>
  <c r="F31" i="6"/>
  <c r="F53" i="6"/>
</calcChain>
</file>

<file path=xl/sharedStrings.xml><?xml version="1.0" encoding="utf-8"?>
<sst xmlns="http://schemas.openxmlformats.org/spreadsheetml/2006/main" count="336" uniqueCount="230">
  <si>
    <t>Dato</t>
  </si>
  <si>
    <t>Diverse</t>
  </si>
  <si>
    <t>Grundejerforeningen Goldbæk</t>
  </si>
  <si>
    <t>Regnskab 2010</t>
  </si>
  <si>
    <t>Indtægter</t>
  </si>
  <si>
    <t>Kontingent</t>
  </si>
  <si>
    <t>Renteindtægter</t>
  </si>
  <si>
    <t>Samlede indtægter</t>
  </si>
  <si>
    <t>Udgifter</t>
  </si>
  <si>
    <t>Drift af PBS ordning</t>
  </si>
  <si>
    <t>Diverse kontorhold, porto mv.</t>
  </si>
  <si>
    <t>Leje af lokaler v/generalforsamling, forplejning arb.dag</t>
  </si>
  <si>
    <t>Græsslåning / buskrytter</t>
  </si>
  <si>
    <t>Sprøjtning</t>
  </si>
  <si>
    <t>Snerydning</t>
  </si>
  <si>
    <t>Oprensning af bed og barkflis</t>
  </si>
  <si>
    <t>Ansvarsforsikring</t>
  </si>
  <si>
    <t>Planter ved legeplads</t>
  </si>
  <si>
    <t>Bord/bænke ved legeplads og gårdhavevillaer</t>
  </si>
  <si>
    <t>Dræn ved legeplads</t>
  </si>
  <si>
    <t>"Pas på mig" skilte</t>
  </si>
  <si>
    <t>Vedligeholdelsesplan for læhegn</t>
  </si>
  <si>
    <t>Samlede udgifter</t>
  </si>
  <si>
    <t>DKK</t>
  </si>
  <si>
    <t>Resultatopgørelse</t>
  </si>
  <si>
    <t>Balance pr. 31.12.2010</t>
  </si>
  <si>
    <t>Aktiver</t>
  </si>
  <si>
    <t>Tilgodehavende kontingent, indbetalt 2/2-2011</t>
  </si>
  <si>
    <t>Bankindestående</t>
  </si>
  <si>
    <t>Aktiver i alt</t>
  </si>
  <si>
    <t>Passiver</t>
  </si>
  <si>
    <t>Egenkapital</t>
  </si>
  <si>
    <t>Skyldige omkostninger, betalt 20/1-2011</t>
  </si>
  <si>
    <t>Passiver i alt</t>
  </si>
  <si>
    <t>Bogføringskladde til GF Goldbæk's regnskab</t>
  </si>
  <si>
    <t>Leverandør</t>
  </si>
  <si>
    <t>Bilagsnr.</t>
  </si>
  <si>
    <t>Lev.fakturanr.</t>
  </si>
  <si>
    <t>Drift PBS</t>
  </si>
  <si>
    <t>Kontorhold</t>
  </si>
  <si>
    <t>Ansvars-forsikring</t>
  </si>
  <si>
    <t>Renteind-tægter</t>
  </si>
  <si>
    <t>RESULTATOPGØRELSE</t>
  </si>
  <si>
    <t>BALANCE</t>
  </si>
  <si>
    <t>Tilgodehav-ender</t>
  </si>
  <si>
    <t>Bankinde-ståender</t>
  </si>
  <si>
    <t>Skyldige omkostnin-ger</t>
  </si>
  <si>
    <r>
      <t xml:space="preserve">Overskud / </t>
    </r>
    <r>
      <rPr>
        <b/>
        <sz val="12"/>
        <color rgb="FFFF0000"/>
        <rFont val="Calibri"/>
        <family val="2"/>
        <scheme val="minor"/>
      </rPr>
      <t>Underskud</t>
    </r>
  </si>
  <si>
    <t>Budget 2011</t>
  </si>
  <si>
    <t>Overført overskud</t>
  </si>
  <si>
    <t>Kontingent kr. 1.250 pr. grundejer</t>
  </si>
  <si>
    <t>Græsslåning</t>
  </si>
  <si>
    <t>Vedligeholdelse af læhegn</t>
  </si>
  <si>
    <t>Gødning</t>
  </si>
  <si>
    <t>Renholdning af firkanter</t>
  </si>
  <si>
    <t>Fejning</t>
  </si>
  <si>
    <t>Generalforsamling</t>
  </si>
  <si>
    <t>Arbejdsdag</t>
  </si>
  <si>
    <t>Forsikring</t>
  </si>
  <si>
    <t>Kontingent 2011</t>
  </si>
  <si>
    <t>Kolding den 27 februar 2011</t>
  </si>
  <si>
    <t>Bestyrelsen</t>
  </si>
  <si>
    <t>Morten Bugge               Michael Friis Nissen          Peter Jørgensen</t>
  </si>
  <si>
    <t>Helene Holde               Christina Honore                Mads Jaritz</t>
  </si>
  <si>
    <t>Årets resultat til EG-kap</t>
  </si>
  <si>
    <t>Forplejning generalforsamling mv</t>
  </si>
  <si>
    <t>Regnskab og budget</t>
  </si>
  <si>
    <t>Kontorhold og porto</t>
  </si>
  <si>
    <t xml:space="preserve">Lokaleleje og forplejning </t>
  </si>
  <si>
    <t>Balance pr. 31. december</t>
  </si>
  <si>
    <t>Egenkapital, primo</t>
  </si>
  <si>
    <t>Årets resultat</t>
  </si>
  <si>
    <t>Egenkapital, ultimo</t>
  </si>
  <si>
    <t>Skyldige omkostninger</t>
  </si>
  <si>
    <t>Vedligeholdelse af grønne arealer</t>
  </si>
  <si>
    <t>Nøgletal</t>
  </si>
  <si>
    <t>Antal grundejere</t>
  </si>
  <si>
    <t>Kontingent pr. grundejer</t>
  </si>
  <si>
    <t>Løbende driftsomkostninger</t>
  </si>
  <si>
    <t>Projektomkostninger</t>
  </si>
  <si>
    <t>Samlede omkostninger</t>
  </si>
  <si>
    <t>AFSTEMNING AKTIVER PASSIVER</t>
  </si>
  <si>
    <t>Primobalance</t>
  </si>
  <si>
    <t>Kontrol</t>
  </si>
  <si>
    <t>Erling Laursen</t>
  </si>
  <si>
    <t>Løbende driftsomk. pr. grundejer</t>
  </si>
  <si>
    <t>Projektomk. pr. grundejer</t>
  </si>
  <si>
    <t>Affaldsstativer</t>
  </si>
  <si>
    <t>Vedligeholdelse af planter</t>
  </si>
  <si>
    <t>Græsslåning / buskrytter / vedligehold</t>
  </si>
  <si>
    <t>Brian Schmidt</t>
  </si>
  <si>
    <t>Christiansfeld multiservice</t>
  </si>
  <si>
    <t>Sct. Hans</t>
  </si>
  <si>
    <t>Vedligeholdese af legeplads</t>
  </si>
  <si>
    <t>Tommy Deigaard</t>
  </si>
  <si>
    <t>Simon Bjerregaard Gosvig</t>
  </si>
  <si>
    <t>Nets</t>
  </si>
  <si>
    <t>Kolding kommune</t>
  </si>
  <si>
    <t>Krukker</t>
  </si>
  <si>
    <t>Legeplads</t>
  </si>
  <si>
    <t>øvrige indtægter</t>
  </si>
  <si>
    <t>x</t>
  </si>
  <si>
    <t>obs</t>
  </si>
  <si>
    <t xml:space="preserve">Tilgodehavende </t>
  </si>
  <si>
    <t>Michael Høegh</t>
  </si>
  <si>
    <t>Øvrige indtægter</t>
  </si>
  <si>
    <t>Vedligeholdelse træer</t>
  </si>
  <si>
    <t>Krukker/planter</t>
  </si>
  <si>
    <t>Regnskab 2017</t>
  </si>
  <si>
    <t>Budget 2018</t>
  </si>
  <si>
    <t>Indsat slutbeløb fra 2016 (med kommaer) - kolonne AD skal altid gå i nul ved posteringer</t>
  </si>
  <si>
    <t>SALDO BANK</t>
  </si>
  <si>
    <t>Indtast saldo fra banken, så er du sikker på, at den altid stemmer til din bogføring</t>
  </si>
  <si>
    <t>Er slettet, det var beløbet fra 2016 som ikke var slettet.</t>
  </si>
  <si>
    <t>Ja, det er udført i 2017</t>
  </si>
  <si>
    <t>Årsopgørelse 2018</t>
  </si>
  <si>
    <t>Resultat 2018</t>
  </si>
  <si>
    <t>Bilag nr 22 - 2017</t>
  </si>
  <si>
    <t>Regnskab 2018</t>
  </si>
  <si>
    <t>Bilag nr 23 - 2017</t>
  </si>
  <si>
    <t>08.01-2018</t>
  </si>
  <si>
    <t>16.01-2018</t>
  </si>
  <si>
    <t>V-R Gruppen forsikring</t>
  </si>
  <si>
    <t>05.01-2018</t>
  </si>
  <si>
    <t>Bilag nr 1 -2018</t>
  </si>
  <si>
    <t xml:space="preserve">HDI Forsikring </t>
  </si>
  <si>
    <t>28.02-2018</t>
  </si>
  <si>
    <t>Bilag nr. 2 - 2018</t>
  </si>
  <si>
    <t>faktura nr. 3</t>
  </si>
  <si>
    <t>22.03-2018</t>
  </si>
  <si>
    <t>Bilag nr 3 - 2018</t>
  </si>
  <si>
    <t>Faktura nr. 7</t>
  </si>
  <si>
    <t>Bilag nr. 4 - 2018</t>
  </si>
  <si>
    <t>Faktura nr. 8</t>
  </si>
  <si>
    <t>Bilag nr. 5 - 2018</t>
  </si>
  <si>
    <t>30.03.2018</t>
  </si>
  <si>
    <t>Gebyr banken</t>
  </si>
  <si>
    <t>31.06-2018</t>
  </si>
  <si>
    <t>Bilag nr. 6 -2018</t>
  </si>
  <si>
    <t>Lokaleleje</t>
  </si>
  <si>
    <t>04.04-2018</t>
  </si>
  <si>
    <t>Kontigent</t>
  </si>
  <si>
    <t>Bilag nr. 7 -2018</t>
  </si>
  <si>
    <t>Gave Generelforsamling</t>
  </si>
  <si>
    <t>11.04-2018</t>
  </si>
  <si>
    <t>Bilag nr. 8 - 2018</t>
  </si>
  <si>
    <t>Bilag nr. 9</t>
  </si>
  <si>
    <t>Krukker/Planters</t>
  </si>
  <si>
    <t>Bilag nr. 10</t>
  </si>
  <si>
    <t>Hjemmeside</t>
  </si>
  <si>
    <t>Bilag nr. 11</t>
  </si>
  <si>
    <t>23.04-2018</t>
  </si>
  <si>
    <t>Bilag nr. 12</t>
  </si>
  <si>
    <t>26.04.2018</t>
  </si>
  <si>
    <t>Bilag nr. 13</t>
  </si>
  <si>
    <t>01.05-2018</t>
  </si>
  <si>
    <t>Bilag nr. 14</t>
  </si>
  <si>
    <t>Faktura nr. 17</t>
  </si>
  <si>
    <t>02.05-2018</t>
  </si>
  <si>
    <t>03.05-2018</t>
  </si>
  <si>
    <t>04.05-2018</t>
  </si>
  <si>
    <t>Banken</t>
  </si>
  <si>
    <t>07.05-2018</t>
  </si>
  <si>
    <t>Bilag nr. 15</t>
  </si>
  <si>
    <t>Havedag</t>
  </si>
  <si>
    <t>Bilag nr. 16</t>
  </si>
  <si>
    <t>08.05-2018</t>
  </si>
  <si>
    <t>14.05-2018</t>
  </si>
  <si>
    <t>Bilag nr. 17</t>
  </si>
  <si>
    <t>15.05-2018</t>
  </si>
  <si>
    <t>17.05-2018</t>
  </si>
  <si>
    <t>18.05-2018</t>
  </si>
  <si>
    <t>23.05-2018</t>
  </si>
  <si>
    <t>30.05-2018</t>
  </si>
  <si>
    <t>Bilag nr. 18</t>
  </si>
  <si>
    <t>08.06-2018</t>
  </si>
  <si>
    <t>12.06-2018</t>
  </si>
  <si>
    <t>19.06-2018</t>
  </si>
  <si>
    <t>22.06-2018</t>
  </si>
  <si>
    <t>25.06-2018</t>
  </si>
  <si>
    <t>Bilag nr. 19</t>
  </si>
  <si>
    <t>Snobrød</t>
  </si>
  <si>
    <t>27.06-2018</t>
  </si>
  <si>
    <t>Bilag nr. 20</t>
  </si>
  <si>
    <t>29.06-2018</t>
  </si>
  <si>
    <t>Grbyr</t>
  </si>
  <si>
    <t>02.06-2018</t>
  </si>
  <si>
    <t>03.07-2018</t>
  </si>
  <si>
    <t>04.07-2018</t>
  </si>
  <si>
    <t>Bilag nr. 21</t>
  </si>
  <si>
    <t>09.07-2018</t>
  </si>
  <si>
    <t>10.07-2018</t>
  </si>
  <si>
    <t>09.08-2018</t>
  </si>
  <si>
    <t xml:space="preserve">Bilag nr 22 </t>
  </si>
  <si>
    <t>Dobbelt betalt kontingent</t>
  </si>
  <si>
    <t>16.08-2018</t>
  </si>
  <si>
    <t>Bilag nr. 23</t>
  </si>
  <si>
    <t>05.09-2019</t>
  </si>
  <si>
    <t>Bilag nr. 24</t>
  </si>
  <si>
    <t>12.09-2018</t>
  </si>
  <si>
    <t>Bilag nr. 25</t>
  </si>
  <si>
    <t>Rep af vej</t>
  </si>
  <si>
    <t>Vej vedligeholdese</t>
  </si>
  <si>
    <t>26.09-2018</t>
  </si>
  <si>
    <t>Bilag nr. 26</t>
  </si>
  <si>
    <t>Bestyrelses middag</t>
  </si>
  <si>
    <t>28.09-2018</t>
  </si>
  <si>
    <t>01.10-2018</t>
  </si>
  <si>
    <t>Bilag nr. 27</t>
  </si>
  <si>
    <t>01.11-2018</t>
  </si>
  <si>
    <t>Bilag nr. 28</t>
  </si>
  <si>
    <t>Elverdal</t>
  </si>
  <si>
    <t>08.11-2018</t>
  </si>
  <si>
    <t>Blag nr. 29</t>
  </si>
  <si>
    <t>Bilag nr. 30</t>
  </si>
  <si>
    <t>Maling miljøstationer</t>
  </si>
  <si>
    <t>14.11-2018</t>
  </si>
  <si>
    <t>Bilag nr. 31</t>
  </si>
  <si>
    <t>Rens miljøstationer</t>
  </si>
  <si>
    <t>03.12-2018</t>
  </si>
  <si>
    <t>Bilag nr. 32</t>
  </si>
  <si>
    <t>31.12-2018</t>
  </si>
  <si>
    <t>Vedligeholde af veje</t>
  </si>
  <si>
    <t>REGNSKAB 2017</t>
  </si>
  <si>
    <t>Vedligeholdelse af læhegn/træer</t>
  </si>
  <si>
    <t>BUDGET 2018</t>
  </si>
  <si>
    <t>Budget 2019</t>
  </si>
  <si>
    <t>Bilag 3-2019</t>
  </si>
  <si>
    <t>Kolding den 10/2 2019</t>
  </si>
  <si>
    <t>Jacob Sørensen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</si>
</sst>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 * #,##0.00_ ;_ * \-#,##0.00_ ;_ * &quot;-&quot;??_ ;_ @_ "/>
    <numFmt numFmtId="165" formatCode="#,##0.00_ ;[Red]\-#,##0.00\ "/>
    <numFmt numFmtId="166" formatCode="#,##0_ ;[Red]\-#,##0\ "/>
    <numFmt numFmtId="167" formatCode="dd\-mm\-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name val="Calibri"/>
      <scheme val="minor"/>
    </font>
    <font>
      <b/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B05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65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165" fontId="1" fillId="0" borderId="0" xfId="0" applyNumberFormat="1" applyFont="1"/>
    <xf numFmtId="165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0" xfId="0" applyFont="1"/>
    <xf numFmtId="0" fontId="1" fillId="0" borderId="3" xfId="0" applyFont="1" applyBorder="1"/>
    <xf numFmtId="0" fontId="5" fillId="0" borderId="4" xfId="0" applyFont="1" applyBorder="1"/>
    <xf numFmtId="0" fontId="0" fillId="0" borderId="0" xfId="0" applyFill="1"/>
    <xf numFmtId="0" fontId="0" fillId="0" borderId="0" xfId="0" applyAlignment="1">
      <alignment vertical="top" wrapText="1"/>
    </xf>
    <xf numFmtId="165" fontId="0" fillId="0" borderId="5" xfId="0" applyNumberFormat="1" applyBorder="1"/>
    <xf numFmtId="165" fontId="0" fillId="0" borderId="0" xfId="0" applyNumberFormat="1" applyBorder="1"/>
    <xf numFmtId="165" fontId="0" fillId="0" borderId="5" xfId="0" applyNumberFormat="1" applyFill="1" applyBorder="1"/>
    <xf numFmtId="165" fontId="0" fillId="0" borderId="0" xfId="0" applyNumberFormat="1" applyFill="1" applyBorder="1"/>
    <xf numFmtId="165" fontId="0" fillId="0" borderId="6" xfId="0" applyNumberFormat="1" applyBorder="1"/>
    <xf numFmtId="165" fontId="0" fillId="0" borderId="6" xfId="0" applyNumberFormat="1" applyFill="1" applyBorder="1"/>
    <xf numFmtId="165" fontId="2" fillId="0" borderId="9" xfId="0" applyNumberFormat="1" applyFont="1" applyBorder="1" applyAlignment="1">
      <alignment horizontal="center" vertical="top" wrapText="1"/>
    </xf>
    <xf numFmtId="165" fontId="2" fillId="0" borderId="1" xfId="0" applyNumberFormat="1" applyFont="1" applyBorder="1" applyAlignment="1">
      <alignment horizontal="center" vertical="top" wrapText="1"/>
    </xf>
    <xf numFmtId="165" fontId="2" fillId="0" borderId="10" xfId="0" applyNumberFormat="1" applyFont="1" applyBorder="1" applyAlignment="1">
      <alignment horizontal="center" vertical="top" wrapText="1"/>
    </xf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vertical="top" wrapText="1"/>
    </xf>
    <xf numFmtId="165" fontId="8" fillId="0" borderId="1" xfId="0" applyNumberFormat="1" applyFont="1" applyBorder="1" applyAlignment="1">
      <alignment horizontal="center" vertical="top" wrapText="1"/>
    </xf>
    <xf numFmtId="165" fontId="1" fillId="0" borderId="5" xfId="0" applyNumberFormat="1" applyFont="1" applyFill="1" applyBorder="1"/>
    <xf numFmtId="165" fontId="1" fillId="0" borderId="0" xfId="0" applyNumberFormat="1" applyFont="1" applyFill="1" applyBorder="1"/>
    <xf numFmtId="165" fontId="1" fillId="0" borderId="6" xfId="0" applyNumberFormat="1" applyFont="1" applyFill="1" applyBorder="1"/>
    <xf numFmtId="0" fontId="1" fillId="0" borderId="0" xfId="0" applyFont="1" applyFill="1"/>
    <xf numFmtId="166" fontId="0" fillId="0" borderId="0" xfId="1" applyNumberFormat="1" applyFont="1"/>
    <xf numFmtId="166" fontId="0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6" fontId="5" fillId="0" borderId="4" xfId="1" applyNumberFormat="1" applyFont="1" applyBorder="1"/>
    <xf numFmtId="0" fontId="5" fillId="0" borderId="3" xfId="0" applyFont="1" applyBorder="1"/>
    <xf numFmtId="166" fontId="5" fillId="0" borderId="3" xfId="1" applyNumberFormat="1" applyFont="1" applyBorder="1"/>
    <xf numFmtId="0" fontId="6" fillId="0" borderId="0" xfId="0" applyFont="1"/>
    <xf numFmtId="166" fontId="1" fillId="0" borderId="3" xfId="1" applyNumberFormat="1" applyFont="1" applyBorder="1"/>
    <xf numFmtId="0" fontId="0" fillId="0" borderId="0" xfId="0" applyFill="1" applyBorder="1"/>
    <xf numFmtId="0" fontId="2" fillId="0" borderId="12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/>
    </xf>
    <xf numFmtId="0" fontId="0" fillId="0" borderId="6" xfId="0" applyBorder="1" applyAlignment="1">
      <alignment horizontal="left"/>
    </xf>
    <xf numFmtId="165" fontId="0" fillId="0" borderId="9" xfId="0" applyNumberFormat="1" applyFill="1" applyBorder="1"/>
    <xf numFmtId="165" fontId="0" fillId="0" borderId="1" xfId="0" applyNumberFormat="1" applyFill="1" applyBorder="1"/>
    <xf numFmtId="165" fontId="0" fillId="0" borderId="10" xfId="0" applyNumberFormat="1" applyFill="1" applyBorder="1"/>
    <xf numFmtId="0" fontId="0" fillId="0" borderId="1" xfId="0" applyFill="1" applyBorder="1"/>
    <xf numFmtId="165" fontId="8" fillId="0" borderId="1" xfId="0" applyNumberFormat="1" applyFont="1" applyFill="1" applyBorder="1" applyAlignment="1">
      <alignment horizontal="center" vertical="top" wrapText="1"/>
    </xf>
    <xf numFmtId="0" fontId="1" fillId="0" borderId="2" xfId="0" applyFont="1" applyBorder="1"/>
    <xf numFmtId="3" fontId="10" fillId="0" borderId="0" xfId="0" applyNumberFormat="1" applyFont="1" applyBorder="1"/>
    <xf numFmtId="3" fontId="0" fillId="0" borderId="0" xfId="1" applyNumberFormat="1" applyFont="1"/>
    <xf numFmtId="3" fontId="3" fillId="0" borderId="0" xfId="0" applyNumberFormat="1" applyFont="1" applyBorder="1"/>
    <xf numFmtId="3" fontId="0" fillId="0" borderId="3" xfId="1" applyNumberFormat="1" applyFont="1" applyBorder="1"/>
    <xf numFmtId="3" fontId="0" fillId="0" borderId="0" xfId="1" applyNumberFormat="1" applyFont="1" applyBorder="1"/>
    <xf numFmtId="3" fontId="0" fillId="0" borderId="0" xfId="0" applyNumberFormat="1" applyFont="1" applyBorder="1"/>
    <xf numFmtId="3" fontId="0" fillId="0" borderId="0" xfId="1" applyNumberFormat="1" applyFont="1" applyFill="1"/>
    <xf numFmtId="3" fontId="0" fillId="0" borderId="0" xfId="0" applyNumberFormat="1" applyFont="1"/>
    <xf numFmtId="3" fontId="0" fillId="0" borderId="0" xfId="0" applyNumberFormat="1" applyFont="1" applyAlignment="1">
      <alignment horizontal="left" wrapText="1"/>
    </xf>
    <xf numFmtId="3" fontId="1" fillId="0" borderId="13" xfId="1" applyNumberFormat="1" applyFont="1" applyBorder="1"/>
    <xf numFmtId="3" fontId="1" fillId="0" borderId="4" xfId="1" applyNumberFormat="1" applyFont="1" applyBorder="1"/>
    <xf numFmtId="3" fontId="11" fillId="0" borderId="0" xfId="0" applyNumberFormat="1" applyFont="1" applyBorder="1"/>
    <xf numFmtId="3" fontId="12" fillId="0" borderId="0" xfId="1" applyNumberFormat="1" applyFont="1"/>
    <xf numFmtId="3" fontId="12" fillId="0" borderId="0" xfId="0" applyNumberFormat="1" applyFont="1"/>
    <xf numFmtId="4" fontId="0" fillId="0" borderId="0" xfId="0" applyNumberFormat="1" applyFill="1"/>
    <xf numFmtId="0" fontId="1" fillId="0" borderId="2" xfId="0" applyFont="1" applyBorder="1" applyAlignment="1">
      <alignment horizontal="left"/>
    </xf>
    <xf numFmtId="165" fontId="1" fillId="0" borderId="2" xfId="0" applyNumberFormat="1" applyFont="1" applyFill="1" applyBorder="1"/>
    <xf numFmtId="165" fontId="1" fillId="0" borderId="8" xfId="0" applyNumberFormat="1" applyFont="1" applyFill="1" applyBorder="1"/>
    <xf numFmtId="165" fontId="0" fillId="0" borderId="11" xfId="0" applyNumberFormat="1" applyFill="1" applyBorder="1"/>
    <xf numFmtId="165" fontId="0" fillId="0" borderId="3" xfId="0" applyNumberFormat="1" applyFill="1" applyBorder="1"/>
    <xf numFmtId="165" fontId="0" fillId="0" borderId="12" xfId="0" applyNumberFormat="1" applyFill="1" applyBorder="1"/>
    <xf numFmtId="0" fontId="2" fillId="0" borderId="0" xfId="0" applyFont="1" applyAlignment="1">
      <alignment horizontal="center" vertical="top" wrapText="1"/>
    </xf>
    <xf numFmtId="3" fontId="0" fillId="2" borderId="3" xfId="1" applyNumberFormat="1" applyFont="1" applyFill="1" applyBorder="1"/>
    <xf numFmtId="3" fontId="0" fillId="2" borderId="0" xfId="1" applyNumberFormat="1" applyFont="1" applyFill="1" applyBorder="1"/>
    <xf numFmtId="3" fontId="0" fillId="2" borderId="2" xfId="1" applyNumberFormat="1" applyFont="1" applyFill="1" applyBorder="1"/>
    <xf numFmtId="3" fontId="1" fillId="2" borderId="13" xfId="1" applyNumberFormat="1" applyFont="1" applyFill="1" applyBorder="1"/>
    <xf numFmtId="3" fontId="1" fillId="2" borderId="4" xfId="1" applyNumberFormat="1" applyFont="1" applyFill="1" applyBorder="1"/>
    <xf numFmtId="3" fontId="0" fillId="0" borderId="0" xfId="0" applyNumberFormat="1" applyFont="1" applyFill="1"/>
    <xf numFmtId="3" fontId="0" fillId="0" borderId="0" xfId="0" applyNumberFormat="1" applyFont="1" applyAlignment="1">
      <alignment horizontal="right"/>
    </xf>
    <xf numFmtId="3" fontId="0" fillId="0" borderId="0" xfId="1" applyNumberFormat="1" applyFont="1" applyAlignment="1">
      <alignment horizontal="left"/>
    </xf>
    <xf numFmtId="3" fontId="3" fillId="0" borderId="7" xfId="0" applyNumberFormat="1" applyFont="1" applyBorder="1"/>
    <xf numFmtId="3" fontId="1" fillId="0" borderId="3" xfId="1" applyNumberFormat="1" applyFont="1" applyBorder="1" applyAlignment="1">
      <alignment horizontal="left" wrapText="1"/>
    </xf>
    <xf numFmtId="3" fontId="0" fillId="0" borderId="2" xfId="0" applyNumberFormat="1" applyFont="1" applyBorder="1" applyAlignment="1">
      <alignment horizontal="left" wrapText="1"/>
    </xf>
    <xf numFmtId="3" fontId="1" fillId="2" borderId="3" xfId="1" applyNumberFormat="1" applyFont="1" applyFill="1" applyBorder="1" applyAlignment="1">
      <alignment horizontal="left" wrapText="1"/>
    </xf>
    <xf numFmtId="3" fontId="1" fillId="0" borderId="5" xfId="0" applyNumberFormat="1" applyFont="1" applyBorder="1"/>
    <xf numFmtId="3" fontId="1" fillId="0" borderId="0" xfId="1" applyNumberFormat="1" applyFont="1" applyBorder="1" applyAlignment="1">
      <alignment horizontal="right"/>
    </xf>
    <xf numFmtId="3" fontId="1" fillId="2" borderId="0" xfId="1" applyNumberFormat="1" applyFont="1" applyFill="1" applyBorder="1" applyAlignment="1">
      <alignment horizontal="right"/>
    </xf>
    <xf numFmtId="3" fontId="0" fillId="2" borderId="0" xfId="0" applyNumberFormat="1" applyFont="1" applyFill="1" applyBorder="1"/>
    <xf numFmtId="3" fontId="0" fillId="0" borderId="5" xfId="0" applyNumberFormat="1" applyFont="1" applyBorder="1"/>
    <xf numFmtId="3" fontId="0" fillId="0" borderId="9" xfId="0" applyNumberFormat="1" applyFont="1" applyBorder="1"/>
    <xf numFmtId="3" fontId="0" fillId="0" borderId="1" xfId="1" applyNumberFormat="1" applyFont="1" applyBorder="1"/>
    <xf numFmtId="3" fontId="0" fillId="0" borderId="1" xfId="0" applyNumberFormat="1" applyFont="1" applyBorder="1"/>
    <xf numFmtId="3" fontId="0" fillId="0" borderId="1" xfId="0" applyNumberFormat="1" applyFont="1" applyFill="1" applyBorder="1"/>
    <xf numFmtId="3" fontId="0" fillId="0" borderId="5" xfId="0" applyNumberFormat="1" applyFont="1" applyFill="1" applyBorder="1"/>
    <xf numFmtId="3" fontId="1" fillId="0" borderId="7" xfId="0" applyNumberFormat="1" applyFont="1" applyBorder="1"/>
    <xf numFmtId="3" fontId="0" fillId="0" borderId="2" xfId="0" applyNumberFormat="1" applyFont="1" applyBorder="1"/>
    <xf numFmtId="3" fontId="0" fillId="0" borderId="2" xfId="0" applyNumberFormat="1" applyFont="1" applyFill="1" applyBorder="1"/>
    <xf numFmtId="3" fontId="0" fillId="2" borderId="1" xfId="1" applyNumberFormat="1" applyFont="1" applyFill="1" applyBorder="1"/>
    <xf numFmtId="3" fontId="0" fillId="2" borderId="1" xfId="0" applyNumberFormat="1" applyFont="1" applyFill="1" applyBorder="1"/>
    <xf numFmtId="0" fontId="0" fillId="0" borderId="0" xfId="0" applyFont="1" applyBorder="1" applyAlignment="1">
      <alignment horizontal="left"/>
    </xf>
    <xf numFmtId="0" fontId="0" fillId="0" borderId="0" xfId="0" applyFont="1" applyBorder="1"/>
    <xf numFmtId="0" fontId="0" fillId="0" borderId="6" xfId="0" applyFont="1" applyBorder="1" applyAlignment="1">
      <alignment horizontal="left"/>
    </xf>
    <xf numFmtId="165" fontId="0" fillId="0" borderId="0" xfId="0" applyNumberFormat="1" applyFont="1" applyFill="1" applyBorder="1"/>
    <xf numFmtId="0" fontId="0" fillId="0" borderId="0" xfId="0" applyNumberFormat="1" applyBorder="1"/>
    <xf numFmtId="165" fontId="1" fillId="3" borderId="5" xfId="0" applyNumberFormat="1" applyFont="1" applyFill="1" applyBorder="1"/>
    <xf numFmtId="165" fontId="1" fillId="3" borderId="0" xfId="0" applyNumberFormat="1" applyFont="1" applyFill="1" applyBorder="1"/>
    <xf numFmtId="165" fontId="1" fillId="3" borderId="6" xfId="0" applyNumberFormat="1" applyFont="1" applyFill="1" applyBorder="1"/>
    <xf numFmtId="167" fontId="3" fillId="0" borderId="0" xfId="0" applyNumberFormat="1" applyFont="1" applyAlignment="1">
      <alignment horizontal="left"/>
    </xf>
    <xf numFmtId="167" fontId="0" fillId="0" borderId="0" xfId="0" applyNumberFormat="1" applyAlignment="1">
      <alignment horizontal="left"/>
    </xf>
    <xf numFmtId="167" fontId="2" fillId="0" borderId="11" xfId="0" applyNumberFormat="1" applyFont="1" applyBorder="1" applyAlignment="1">
      <alignment horizontal="left" vertical="top" wrapText="1"/>
    </xf>
    <xf numFmtId="167" fontId="1" fillId="0" borderId="5" xfId="0" applyNumberFormat="1" applyFont="1" applyBorder="1" applyAlignment="1">
      <alignment horizontal="left"/>
    </xf>
    <xf numFmtId="167" fontId="0" fillId="0" borderId="5" xfId="0" applyNumberFormat="1" applyFont="1" applyBorder="1" applyAlignment="1">
      <alignment horizontal="left"/>
    </xf>
    <xf numFmtId="167" fontId="0" fillId="0" borderId="5" xfId="0" applyNumberFormat="1" applyBorder="1" applyAlignment="1">
      <alignment horizontal="left"/>
    </xf>
    <xf numFmtId="167" fontId="0" fillId="0" borderId="5" xfId="0" applyNumberFormat="1" applyFill="1" applyBorder="1" applyAlignment="1">
      <alignment horizontal="left"/>
    </xf>
    <xf numFmtId="167" fontId="0" fillId="0" borderId="0" xfId="0" applyNumberFormat="1" applyBorder="1" applyAlignment="1">
      <alignment horizontal="left"/>
    </xf>
    <xf numFmtId="167" fontId="1" fillId="0" borderId="7" xfId="0" applyNumberFormat="1" applyFont="1" applyBorder="1" applyAlignment="1">
      <alignment horizontal="left"/>
    </xf>
    <xf numFmtId="167" fontId="1" fillId="0" borderId="9" xfId="0" applyNumberFormat="1" applyFont="1" applyBorder="1" applyAlignment="1">
      <alignment horizontal="left"/>
    </xf>
    <xf numFmtId="3" fontId="1" fillId="4" borderId="12" xfId="1" applyNumberFormat="1" applyFont="1" applyFill="1" applyBorder="1" applyAlignment="1">
      <alignment horizontal="left" wrapText="1"/>
    </xf>
    <xf numFmtId="3" fontId="0" fillId="4" borderId="6" xfId="0" applyNumberFormat="1" applyFont="1" applyFill="1" applyBorder="1"/>
    <xf numFmtId="3" fontId="0" fillId="4" borderId="12" xfId="1" applyNumberFormat="1" applyFont="1" applyFill="1" applyBorder="1"/>
    <xf numFmtId="3" fontId="1" fillId="4" borderId="14" xfId="1" applyNumberFormat="1" applyFont="1" applyFill="1" applyBorder="1"/>
    <xf numFmtId="3" fontId="0" fillId="4" borderId="10" xfId="0" applyNumberFormat="1" applyFont="1" applyFill="1" applyBorder="1"/>
    <xf numFmtId="3" fontId="0" fillId="4" borderId="0" xfId="0" applyNumberFormat="1" applyFont="1" applyFill="1"/>
    <xf numFmtId="3" fontId="1" fillId="4" borderId="15" xfId="1" applyNumberFormat="1" applyFont="1" applyFill="1" applyBorder="1"/>
    <xf numFmtId="3" fontId="0" fillId="4" borderId="6" xfId="1" applyNumberFormat="1" applyFont="1" applyFill="1" applyBorder="1"/>
    <xf numFmtId="3" fontId="0" fillId="4" borderId="8" xfId="0" applyNumberFormat="1" applyFont="1" applyFill="1" applyBorder="1"/>
    <xf numFmtId="3" fontId="0" fillId="4" borderId="10" xfId="1" applyNumberFormat="1" applyFont="1" applyFill="1" applyBorder="1"/>
    <xf numFmtId="3" fontId="1" fillId="0" borderId="0" xfId="1" applyNumberFormat="1" applyFont="1" applyBorder="1" applyAlignment="1">
      <alignment horizontal="left" wrapText="1"/>
    </xf>
    <xf numFmtId="3" fontId="1" fillId="0" borderId="0" xfId="1" applyNumberFormat="1" applyFont="1" applyBorder="1"/>
    <xf numFmtId="3" fontId="15" fillId="4" borderId="6" xfId="0" applyNumberFormat="1" applyFont="1" applyFill="1" applyBorder="1"/>
    <xf numFmtId="3" fontId="0" fillId="0" borderId="4" xfId="0" applyNumberFormat="1" applyFont="1" applyBorder="1"/>
    <xf numFmtId="3" fontId="15" fillId="2" borderId="0" xfId="0" applyNumberFormat="1" applyFont="1" applyFill="1" applyBorder="1"/>
    <xf numFmtId="3" fontId="0" fillId="0" borderId="0" xfId="0" applyNumberFormat="1" applyFont="1" applyFill="1" applyBorder="1"/>
    <xf numFmtId="0" fontId="16" fillId="0" borderId="0" xfId="0" applyFont="1"/>
    <xf numFmtId="3" fontId="16" fillId="0" borderId="0" xfId="0" applyNumberFormat="1" applyFont="1" applyAlignment="1">
      <alignment horizontal="left" wrapText="1"/>
    </xf>
    <xf numFmtId="3" fontId="16" fillId="0" borderId="0" xfId="0" applyNumberFormat="1" applyFont="1"/>
    <xf numFmtId="0" fontId="18" fillId="0" borderId="0" xfId="0" applyFont="1"/>
    <xf numFmtId="0" fontId="18" fillId="0" borderId="0" xfId="0" applyFont="1" applyFill="1" applyBorder="1"/>
    <xf numFmtId="0" fontId="18" fillId="0" borderId="6" xfId="0" applyFont="1" applyFill="1" applyBorder="1" applyAlignment="1">
      <alignment horizontal="left"/>
    </xf>
    <xf numFmtId="165" fontId="18" fillId="0" borderId="5" xfId="0" applyNumberFormat="1" applyFont="1" applyFill="1" applyBorder="1"/>
    <xf numFmtId="165" fontId="18" fillId="0" borderId="0" xfId="0" applyNumberFormat="1" applyFont="1" applyFill="1" applyBorder="1"/>
    <xf numFmtId="165" fontId="18" fillId="0" borderId="6" xfId="0" applyNumberFormat="1" applyFont="1" applyFill="1" applyBorder="1"/>
    <xf numFmtId="0" fontId="18" fillId="0" borderId="0" xfId="0" applyFont="1" applyFill="1"/>
    <xf numFmtId="3" fontId="18" fillId="0" borderId="0" xfId="0" applyNumberFormat="1" applyFont="1"/>
    <xf numFmtId="165" fontId="18" fillId="0" borderId="5" xfId="0" applyNumberFormat="1" applyFont="1" applyBorder="1"/>
    <xf numFmtId="165" fontId="18" fillId="0" borderId="0" xfId="0" applyNumberFormat="1" applyFont="1" applyBorder="1"/>
    <xf numFmtId="165" fontId="19" fillId="0" borderId="0" xfId="0" applyNumberFormat="1" applyFont="1" applyBorder="1"/>
    <xf numFmtId="165" fontId="20" fillId="0" borderId="0" xfId="0" applyNumberFormat="1" applyFont="1" applyBorder="1"/>
    <xf numFmtId="167" fontId="15" fillId="0" borderId="5" xfId="0" applyNumberFormat="1" applyFont="1" applyFill="1" applyBorder="1" applyAlignment="1">
      <alignment horizontal="left"/>
    </xf>
    <xf numFmtId="167" fontId="15" fillId="0" borderId="5" xfId="0" applyNumberFormat="1" applyFont="1" applyBorder="1" applyAlignment="1">
      <alignment horizontal="left"/>
    </xf>
    <xf numFmtId="0" fontId="15" fillId="0" borderId="0" xfId="0" applyFont="1" applyFill="1"/>
    <xf numFmtId="165" fontId="7" fillId="2" borderId="7" xfId="0" applyNumberFormat="1" applyFont="1" applyFill="1" applyBorder="1" applyAlignment="1">
      <alignment horizontal="center" wrapText="1"/>
    </xf>
    <xf numFmtId="165" fontId="7" fillId="2" borderId="2" xfId="0" applyNumberFormat="1" applyFont="1" applyFill="1" applyBorder="1" applyAlignment="1">
      <alignment horizontal="center" wrapText="1"/>
    </xf>
    <xf numFmtId="165" fontId="7" fillId="2" borderId="8" xfId="0" applyNumberFormat="1" applyFont="1" applyFill="1" applyBorder="1" applyAlignment="1">
      <alignment horizontal="center" wrapText="1"/>
    </xf>
    <xf numFmtId="165" fontId="7" fillId="2" borderId="9" xfId="0" applyNumberFormat="1" applyFont="1" applyFill="1" applyBorder="1" applyAlignment="1">
      <alignment horizontal="center" wrapText="1"/>
    </xf>
    <xf numFmtId="165" fontId="7" fillId="2" borderId="1" xfId="0" applyNumberFormat="1" applyFont="1" applyFill="1" applyBorder="1" applyAlignment="1">
      <alignment horizontal="center" wrapText="1"/>
    </xf>
    <xf numFmtId="165" fontId="7" fillId="2" borderId="10" xfId="0" applyNumberFormat="1" applyFont="1" applyFill="1" applyBorder="1" applyAlignment="1">
      <alignment horizontal="center" wrapText="1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8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</cellXfs>
  <cellStyles count="16">
    <cellStyle name="1000-sep (2 dec)" xfId="1" builtinId="3"/>
    <cellStyle name="Besøgt link" xfId="3" builtinId="9" hidden="1"/>
    <cellStyle name="Besøgt link" xfId="5" builtinId="9" hidden="1"/>
    <cellStyle name="Besøgt link" xfId="7" builtinId="9" hidden="1"/>
    <cellStyle name="Besøgt link" xfId="9" builtinId="9" hidden="1"/>
    <cellStyle name="Besøgt link" xfId="11" builtinId="9" hidden="1"/>
    <cellStyle name="Besøgt link" xfId="13" builtinId="9" hidden="1"/>
    <cellStyle name="Besøgt 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K114"/>
  <sheetViews>
    <sheetView workbookViewId="0">
      <pane xSplit="4" ySplit="4" topLeftCell="L39" activePane="bottomRight" state="frozen"/>
      <selection pane="topRight" activeCell="E1" sqref="E1"/>
      <selection pane="bottomLeft" activeCell="A5" sqref="A5"/>
      <selection pane="bottomRight" activeCell="R59" sqref="R59"/>
    </sheetView>
  </sheetViews>
  <sheetFormatPr baseColWidth="10" defaultColWidth="8.83203125" defaultRowHeight="14" x14ac:dyDescent="0"/>
  <cols>
    <col min="1" max="1" width="14" style="110" customWidth="1"/>
    <col min="2" max="2" width="15.5" style="2" customWidth="1"/>
    <col min="3" max="3" width="25.83203125" bestFit="1" customWidth="1"/>
    <col min="4" max="4" width="19.83203125" style="2" customWidth="1"/>
    <col min="5" max="24" width="12.33203125" style="4" customWidth="1"/>
    <col min="25" max="25" width="10.33203125" bestFit="1" customWidth="1"/>
    <col min="26" max="26" width="16.33203125" style="4" bestFit="1" customWidth="1"/>
    <col min="27" max="27" width="16.5" style="4" bestFit="1" customWidth="1"/>
    <col min="28" max="28" width="16" style="4" bestFit="1" customWidth="1"/>
    <col min="29" max="29" width="12.33203125" style="4" customWidth="1"/>
    <col min="30" max="30" width="11.5" bestFit="1" customWidth="1"/>
  </cols>
  <sheetData>
    <row r="1" spans="1:31" ht="18">
      <c r="A1" s="109" t="s">
        <v>34</v>
      </c>
      <c r="B1" s="5"/>
      <c r="C1" s="6"/>
      <c r="D1" s="5"/>
      <c r="E1" s="3"/>
      <c r="F1" s="3"/>
      <c r="H1" s="3"/>
    </row>
    <row r="2" spans="1:31" ht="18">
      <c r="A2" s="109"/>
      <c r="B2" s="5"/>
      <c r="C2" s="6"/>
      <c r="D2" s="5"/>
      <c r="E2" s="153" t="s">
        <v>42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5"/>
      <c r="Z2" s="159" t="s">
        <v>43</v>
      </c>
      <c r="AA2" s="160"/>
      <c r="AB2" s="160"/>
      <c r="AC2" s="161"/>
    </row>
    <row r="3" spans="1:31" ht="26.25" customHeight="1">
      <c r="E3" s="156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8"/>
      <c r="Z3" s="162"/>
      <c r="AA3" s="163"/>
      <c r="AB3" s="163"/>
      <c r="AC3" s="164"/>
    </row>
    <row r="4" spans="1:31" s="13" customFormat="1" ht="42">
      <c r="A4" s="111" t="s">
        <v>0</v>
      </c>
      <c r="B4" s="27" t="s">
        <v>36</v>
      </c>
      <c r="C4" s="28" t="s">
        <v>35</v>
      </c>
      <c r="D4" s="43" t="s">
        <v>37</v>
      </c>
      <c r="E4" s="20" t="s">
        <v>5</v>
      </c>
      <c r="F4" s="21" t="s">
        <v>105</v>
      </c>
      <c r="G4" s="21" t="s">
        <v>41</v>
      </c>
      <c r="H4" s="21" t="s">
        <v>38</v>
      </c>
      <c r="I4" s="21" t="s">
        <v>39</v>
      </c>
      <c r="J4" s="21" t="s">
        <v>57</v>
      </c>
      <c r="K4" s="21" t="s">
        <v>89</v>
      </c>
      <c r="L4" s="21" t="s">
        <v>98</v>
      </c>
      <c r="M4" s="21" t="s">
        <v>14</v>
      </c>
      <c r="N4" s="21" t="s">
        <v>88</v>
      </c>
      <c r="O4" s="21" t="s">
        <v>40</v>
      </c>
      <c r="P4" s="21" t="s">
        <v>99</v>
      </c>
      <c r="Q4" s="21" t="s">
        <v>92</v>
      </c>
      <c r="R4" s="21" t="s">
        <v>202</v>
      </c>
      <c r="S4" s="21" t="s">
        <v>20</v>
      </c>
      <c r="T4" s="21" t="s">
        <v>106</v>
      </c>
      <c r="U4" s="21" t="s">
        <v>87</v>
      </c>
      <c r="V4" s="50" t="s">
        <v>65</v>
      </c>
      <c r="W4" s="29" t="s">
        <v>1</v>
      </c>
      <c r="X4" s="22" t="s">
        <v>64</v>
      </c>
      <c r="Z4" s="20" t="s">
        <v>44</v>
      </c>
      <c r="AA4" s="21" t="s">
        <v>45</v>
      </c>
      <c r="AB4" s="21" t="s">
        <v>31</v>
      </c>
      <c r="AC4" s="22" t="s">
        <v>46</v>
      </c>
      <c r="AD4" s="73" t="s">
        <v>83</v>
      </c>
    </row>
    <row r="5" spans="1:31">
      <c r="A5" s="112" t="s">
        <v>82</v>
      </c>
      <c r="B5" s="25"/>
      <c r="C5" s="26"/>
      <c r="D5" s="44"/>
      <c r="E5" s="30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2"/>
      <c r="Y5" s="33"/>
      <c r="Z5" s="106"/>
      <c r="AA5" s="107">
        <v>345724.79</v>
      </c>
      <c r="AB5" s="31">
        <v>-325248.15999999997</v>
      </c>
      <c r="AC5" s="108">
        <v>-20476.63</v>
      </c>
      <c r="AD5" s="66">
        <f>SUM(A5:AC5)</f>
        <v>0</v>
      </c>
      <c r="AE5" s="135" t="s">
        <v>110</v>
      </c>
    </row>
    <row r="6" spans="1:31" s="144" customFormat="1">
      <c r="A6" s="152" t="s">
        <v>120</v>
      </c>
      <c r="B6" s="150" t="s">
        <v>117</v>
      </c>
      <c r="C6" s="139"/>
      <c r="D6" s="140"/>
      <c r="E6" s="141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3"/>
      <c r="Z6" s="141"/>
      <c r="AA6" s="142">
        <v>-13736</v>
      </c>
      <c r="AB6" s="142"/>
      <c r="AC6" s="143">
        <v>13736</v>
      </c>
      <c r="AD6" s="66">
        <f>SUM(Z6:AC6)-SUM(E6:X6)</f>
        <v>0</v>
      </c>
    </row>
    <row r="7" spans="1:31">
      <c r="A7" s="151" t="s">
        <v>120</v>
      </c>
      <c r="B7" s="151" t="s">
        <v>119</v>
      </c>
      <c r="C7" s="102"/>
      <c r="D7" s="44"/>
      <c r="E7" s="30"/>
      <c r="F7" s="31"/>
      <c r="G7" s="31"/>
      <c r="H7" s="31"/>
      <c r="I7" s="31"/>
      <c r="J7" s="31"/>
      <c r="K7" s="31"/>
      <c r="L7" s="31"/>
      <c r="M7" s="31"/>
      <c r="N7" s="31"/>
      <c r="O7" s="104"/>
      <c r="P7" s="31"/>
      <c r="Q7" s="31"/>
      <c r="R7" s="31"/>
      <c r="S7" s="31"/>
      <c r="T7" s="31"/>
      <c r="U7" s="31"/>
      <c r="V7" s="31"/>
      <c r="W7" s="31"/>
      <c r="X7" s="32"/>
      <c r="Y7" s="33"/>
      <c r="Z7" s="30"/>
      <c r="AA7" s="31">
        <v>-6740.63</v>
      </c>
      <c r="AB7" s="31"/>
      <c r="AC7" s="32">
        <v>6740.63</v>
      </c>
      <c r="AD7" s="66">
        <f>SUM(Z7:AC7)-SUM(E7:X7)</f>
        <v>0</v>
      </c>
    </row>
    <row r="8" spans="1:31">
      <c r="A8" s="113" t="s">
        <v>121</v>
      </c>
      <c r="B8" s="101"/>
      <c r="C8" s="102" t="s">
        <v>122</v>
      </c>
      <c r="D8" s="103"/>
      <c r="E8" s="30"/>
      <c r="F8" s="31"/>
      <c r="G8" s="31"/>
      <c r="H8" s="31"/>
      <c r="I8" s="31"/>
      <c r="J8" s="31"/>
      <c r="K8" s="31"/>
      <c r="L8" s="31"/>
      <c r="M8" s="31"/>
      <c r="N8" s="31"/>
      <c r="O8" s="104">
        <v>-492.53</v>
      </c>
      <c r="P8" s="31"/>
      <c r="Q8" s="31"/>
      <c r="R8" s="31"/>
      <c r="S8" s="31"/>
      <c r="T8" s="31"/>
      <c r="U8" s="31"/>
      <c r="V8" s="31"/>
      <c r="W8" s="31"/>
      <c r="X8" s="32"/>
      <c r="Y8" s="33"/>
      <c r="Z8" s="30"/>
      <c r="AA8" s="31">
        <f>+SUM(E8:W8)</f>
        <v>-492.53</v>
      </c>
      <c r="AB8" s="31"/>
      <c r="AD8" s="66">
        <f t="shared" ref="AD8:AD38" si="0">SUM(Z8:AC8)-SUM(E8:X8)</f>
        <v>0</v>
      </c>
      <c r="AE8" s="1"/>
    </row>
    <row r="9" spans="1:31">
      <c r="A9" s="114" t="s">
        <v>123</v>
      </c>
      <c r="B9" s="23" t="s">
        <v>124</v>
      </c>
      <c r="C9" s="42" t="s">
        <v>125</v>
      </c>
      <c r="D9" s="45"/>
      <c r="E9" s="16"/>
      <c r="F9" s="17"/>
      <c r="G9" s="17"/>
      <c r="H9" s="17"/>
      <c r="I9" s="17"/>
      <c r="J9" s="17"/>
      <c r="K9" s="17"/>
      <c r="L9" s="17"/>
      <c r="M9" s="17"/>
      <c r="N9" s="17"/>
      <c r="O9" s="17">
        <v>-2861.78</v>
      </c>
      <c r="P9" s="17"/>
      <c r="Q9" s="17"/>
      <c r="R9" s="17"/>
      <c r="S9" s="17"/>
      <c r="T9" s="17"/>
      <c r="U9" s="17"/>
      <c r="V9" s="17"/>
      <c r="W9" s="17"/>
      <c r="X9" s="19"/>
      <c r="Y9" s="12"/>
      <c r="Z9" s="16"/>
      <c r="AA9" s="31">
        <f t="shared" ref="AA9:AA19" si="1">+SUM(E9:W9)</f>
        <v>-2861.78</v>
      </c>
      <c r="AB9" s="17"/>
      <c r="AC9" s="19"/>
      <c r="AD9" s="66">
        <f t="shared" si="0"/>
        <v>0</v>
      </c>
    </row>
    <row r="10" spans="1:31">
      <c r="A10" s="114" t="s">
        <v>126</v>
      </c>
      <c r="B10" s="23" t="s">
        <v>127</v>
      </c>
      <c r="C10" s="42" t="s">
        <v>91</v>
      </c>
      <c r="D10" s="45" t="s">
        <v>128</v>
      </c>
      <c r="E10" s="16"/>
      <c r="F10" s="17"/>
      <c r="G10" s="17"/>
      <c r="H10" s="17"/>
      <c r="I10" s="17"/>
      <c r="J10" s="17"/>
      <c r="K10" s="17"/>
      <c r="L10" s="17"/>
      <c r="M10" s="17">
        <v>-7777.81</v>
      </c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9"/>
      <c r="Y10" s="12"/>
      <c r="Z10" s="16"/>
      <c r="AA10" s="31">
        <f t="shared" si="1"/>
        <v>-7777.81</v>
      </c>
      <c r="AB10" s="17"/>
      <c r="AC10" s="19"/>
      <c r="AD10" s="66">
        <f t="shared" si="0"/>
        <v>0</v>
      </c>
    </row>
    <row r="11" spans="1:31">
      <c r="A11" s="114" t="s">
        <v>129</v>
      </c>
      <c r="B11" s="23" t="s">
        <v>130</v>
      </c>
      <c r="C11" s="42" t="s">
        <v>91</v>
      </c>
      <c r="D11" s="45" t="s">
        <v>131</v>
      </c>
      <c r="E11" s="16"/>
      <c r="F11" s="17"/>
      <c r="G11" s="17"/>
      <c r="H11" s="17"/>
      <c r="I11" s="17"/>
      <c r="J11" s="17"/>
      <c r="K11" s="17">
        <v>-7859.38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9"/>
      <c r="Y11" s="12"/>
      <c r="Z11" s="16"/>
      <c r="AA11" s="31">
        <f t="shared" si="1"/>
        <v>-7859.38</v>
      </c>
      <c r="AB11" s="17"/>
      <c r="AC11" s="19"/>
      <c r="AD11" s="66">
        <f t="shared" si="0"/>
        <v>0</v>
      </c>
    </row>
    <row r="12" spans="1:31">
      <c r="A12" s="114" t="s">
        <v>129</v>
      </c>
      <c r="B12" s="23" t="s">
        <v>132</v>
      </c>
      <c r="C12" s="42" t="s">
        <v>91</v>
      </c>
      <c r="D12" s="45" t="s">
        <v>133</v>
      </c>
      <c r="E12" s="16"/>
      <c r="F12" s="17"/>
      <c r="G12" s="17"/>
      <c r="H12" s="17"/>
      <c r="I12" s="17"/>
      <c r="J12" s="17"/>
      <c r="K12" s="17"/>
      <c r="L12" s="17"/>
      <c r="M12" s="17">
        <v>-9047.5</v>
      </c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9"/>
      <c r="Y12" s="12"/>
      <c r="Z12" s="16"/>
      <c r="AA12" s="31">
        <f t="shared" si="1"/>
        <v>-9047.5</v>
      </c>
      <c r="AB12" s="17"/>
      <c r="AC12" s="19"/>
      <c r="AD12" s="66">
        <f t="shared" si="0"/>
        <v>0</v>
      </c>
    </row>
    <row r="13" spans="1:31">
      <c r="A13" s="114" t="s">
        <v>129</v>
      </c>
      <c r="B13" s="23" t="s">
        <v>134</v>
      </c>
      <c r="C13" s="42" t="s">
        <v>56</v>
      </c>
      <c r="D13" s="45"/>
      <c r="E13" s="16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>
        <v>-320.89999999999998</v>
      </c>
      <c r="W13" s="17"/>
      <c r="X13" s="19"/>
      <c r="Y13" s="12"/>
      <c r="Z13" s="16"/>
      <c r="AA13" s="31">
        <f t="shared" si="1"/>
        <v>-320.89999999999998</v>
      </c>
      <c r="AB13" s="17"/>
      <c r="AC13" s="19"/>
      <c r="AD13" s="66">
        <f t="shared" si="0"/>
        <v>0</v>
      </c>
    </row>
    <row r="14" spans="1:31">
      <c r="A14" s="114" t="s">
        <v>135</v>
      </c>
      <c r="B14" s="23"/>
      <c r="C14" s="42" t="s">
        <v>136</v>
      </c>
      <c r="D14" s="45"/>
      <c r="E14" s="16"/>
      <c r="F14" s="17"/>
      <c r="G14" s="17"/>
      <c r="H14" s="17"/>
      <c r="I14" s="17">
        <v>-75</v>
      </c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X14" s="19"/>
      <c r="Y14" s="12"/>
      <c r="Z14" s="16"/>
      <c r="AA14" s="31">
        <f t="shared" si="1"/>
        <v>-75</v>
      </c>
      <c r="AB14" s="17"/>
      <c r="AC14" s="19"/>
      <c r="AD14" s="66">
        <f t="shared" si="0"/>
        <v>0</v>
      </c>
    </row>
    <row r="15" spans="1:31">
      <c r="A15" s="114" t="s">
        <v>137</v>
      </c>
      <c r="B15" s="23" t="s">
        <v>138</v>
      </c>
      <c r="C15" s="42" t="s">
        <v>139</v>
      </c>
      <c r="D15" s="45"/>
      <c r="E15" s="16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>
        <v>-250</v>
      </c>
      <c r="W15" s="17"/>
      <c r="X15" s="19"/>
      <c r="Y15" s="12"/>
      <c r="Z15" s="16"/>
      <c r="AA15" s="31">
        <f t="shared" si="1"/>
        <v>-250</v>
      </c>
      <c r="AB15" s="17"/>
      <c r="AC15" s="19"/>
      <c r="AD15" s="66">
        <f t="shared" si="0"/>
        <v>0</v>
      </c>
    </row>
    <row r="16" spans="1:31">
      <c r="A16" s="114" t="s">
        <v>140</v>
      </c>
      <c r="B16" s="23"/>
      <c r="C16" s="42" t="s">
        <v>141</v>
      </c>
      <c r="D16" s="45"/>
      <c r="E16" s="16">
        <v>4000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9"/>
      <c r="Y16" s="12"/>
      <c r="Z16" s="16"/>
      <c r="AA16" s="31">
        <f t="shared" si="1"/>
        <v>4000</v>
      </c>
      <c r="AB16" s="17"/>
      <c r="AC16" s="19"/>
      <c r="AD16" s="66">
        <f t="shared" si="0"/>
        <v>0</v>
      </c>
    </row>
    <row r="17" spans="1:37">
      <c r="A17" s="110" t="s">
        <v>140</v>
      </c>
      <c r="B17" s="2" t="s">
        <v>142</v>
      </c>
      <c r="C17" s="42" t="s">
        <v>143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>
        <v>-165</v>
      </c>
      <c r="W17" s="17"/>
      <c r="X17" s="19"/>
      <c r="Y17" s="12"/>
      <c r="Z17" s="16"/>
      <c r="AA17" s="31">
        <f t="shared" si="1"/>
        <v>-165</v>
      </c>
      <c r="AB17" s="17"/>
      <c r="AC17" s="19"/>
      <c r="AD17" s="66">
        <f t="shared" si="0"/>
        <v>0</v>
      </c>
      <c r="AE17" s="138"/>
    </row>
    <row r="18" spans="1:37">
      <c r="A18" s="114" t="s">
        <v>144</v>
      </c>
      <c r="B18" s="23" t="s">
        <v>145</v>
      </c>
      <c r="C18" s="42" t="s">
        <v>143</v>
      </c>
      <c r="D18" s="45"/>
      <c r="E18" s="16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>
        <v>-199</v>
      </c>
      <c r="W18" s="17"/>
      <c r="X18" s="19"/>
      <c r="Y18" s="12"/>
      <c r="Z18" s="16"/>
      <c r="AA18" s="31">
        <f t="shared" si="1"/>
        <v>-199</v>
      </c>
      <c r="AB18" s="17"/>
      <c r="AC18" s="19"/>
      <c r="AD18" s="66">
        <f t="shared" si="0"/>
        <v>0</v>
      </c>
      <c r="AE18" s="138"/>
    </row>
    <row r="19" spans="1:37">
      <c r="A19" s="114" t="s">
        <v>144</v>
      </c>
      <c r="B19" s="23" t="s">
        <v>146</v>
      </c>
      <c r="C19" s="42" t="s">
        <v>147</v>
      </c>
      <c r="D19" s="45"/>
      <c r="E19" s="16"/>
      <c r="F19" s="17"/>
      <c r="G19" s="17"/>
      <c r="H19" s="17"/>
      <c r="I19" s="17"/>
      <c r="J19" s="17"/>
      <c r="K19" s="17"/>
      <c r="L19" s="17">
        <v>-2263.8000000000002</v>
      </c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9"/>
      <c r="Y19" s="12"/>
      <c r="Z19" s="16"/>
      <c r="AA19" s="31">
        <f t="shared" si="1"/>
        <v>-2263.8000000000002</v>
      </c>
      <c r="AB19" s="17"/>
      <c r="AC19" s="19"/>
      <c r="AD19" s="66">
        <f t="shared" si="0"/>
        <v>0</v>
      </c>
    </row>
    <row r="20" spans="1:37">
      <c r="A20" s="114" t="s">
        <v>144</v>
      </c>
      <c r="B20" s="23" t="s">
        <v>148</v>
      </c>
      <c r="C20" s="42" t="s">
        <v>149</v>
      </c>
      <c r="D20" s="45"/>
      <c r="E20" s="16"/>
      <c r="F20" s="17"/>
      <c r="G20" s="17"/>
      <c r="H20" s="17"/>
      <c r="I20" s="17">
        <v>-440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9"/>
      <c r="Y20" s="12"/>
      <c r="Z20" s="16"/>
      <c r="AA20" s="31">
        <f>+SUM(E20:W20)-Z20</f>
        <v>-440</v>
      </c>
      <c r="AB20" s="17"/>
      <c r="AC20" s="19"/>
      <c r="AD20" s="66">
        <f t="shared" si="0"/>
        <v>0</v>
      </c>
      <c r="AE20" s="1"/>
    </row>
    <row r="21" spans="1:37">
      <c r="A21" s="114" t="s">
        <v>144</v>
      </c>
      <c r="B21" s="23" t="s">
        <v>150</v>
      </c>
      <c r="C21" s="42" t="s">
        <v>149</v>
      </c>
      <c r="D21" s="45"/>
      <c r="E21" s="16"/>
      <c r="F21" s="17"/>
      <c r="G21" s="17"/>
      <c r="H21" s="17"/>
      <c r="I21" s="17">
        <v>-168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9"/>
      <c r="Y21" s="12"/>
      <c r="Z21" s="16"/>
      <c r="AA21" s="31">
        <f t="shared" ref="AA21:AA52" si="2">+SUM(E21:W21)</f>
        <v>-168</v>
      </c>
      <c r="AB21" s="17"/>
      <c r="AC21" s="19"/>
      <c r="AD21" s="66">
        <f t="shared" si="0"/>
        <v>0</v>
      </c>
    </row>
    <row r="22" spans="1:37">
      <c r="A22" s="114" t="s">
        <v>151</v>
      </c>
      <c r="B22" s="23" t="s">
        <v>152</v>
      </c>
      <c r="C22" s="42" t="s">
        <v>96</v>
      </c>
      <c r="D22" s="45"/>
      <c r="E22" s="16"/>
      <c r="F22" s="17"/>
      <c r="G22" s="17"/>
      <c r="H22" s="17">
        <v>-101.26</v>
      </c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9"/>
      <c r="Y22" s="12"/>
      <c r="Z22" s="16"/>
      <c r="AA22" s="31">
        <f t="shared" si="2"/>
        <v>-101.26</v>
      </c>
      <c r="AB22" s="17"/>
      <c r="AC22" s="19"/>
      <c r="AD22" s="66">
        <f t="shared" si="0"/>
        <v>0</v>
      </c>
    </row>
    <row r="23" spans="1:37">
      <c r="A23" s="115" t="s">
        <v>153</v>
      </c>
      <c r="B23" s="23" t="s">
        <v>154</v>
      </c>
      <c r="C23" s="42" t="s">
        <v>149</v>
      </c>
      <c r="D23" s="45"/>
      <c r="E23" s="16"/>
      <c r="F23" s="17"/>
      <c r="G23" s="17"/>
      <c r="H23" s="17"/>
      <c r="I23" s="17">
        <v>-50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9"/>
      <c r="Y23" s="12"/>
      <c r="Z23" s="16"/>
      <c r="AA23" s="31">
        <f t="shared" si="2"/>
        <v>-50</v>
      </c>
      <c r="AB23" s="17"/>
      <c r="AC23" s="19"/>
      <c r="AD23" s="66">
        <f t="shared" si="0"/>
        <v>0</v>
      </c>
    </row>
    <row r="24" spans="1:37">
      <c r="A24" s="115" t="s">
        <v>155</v>
      </c>
      <c r="B24" s="23"/>
      <c r="C24" s="42" t="s">
        <v>141</v>
      </c>
      <c r="D24" s="45"/>
      <c r="E24" s="16">
        <v>17000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X24" s="19"/>
      <c r="Y24" s="12"/>
      <c r="Z24" s="16"/>
      <c r="AA24" s="31">
        <f t="shared" si="2"/>
        <v>17000</v>
      </c>
      <c r="AB24" s="17"/>
      <c r="AC24" s="19"/>
      <c r="AD24" s="66">
        <f t="shared" si="0"/>
        <v>0</v>
      </c>
    </row>
    <row r="25" spans="1:37">
      <c r="A25" s="115" t="s">
        <v>155</v>
      </c>
      <c r="B25" s="23"/>
      <c r="C25" s="42" t="s">
        <v>141</v>
      </c>
      <c r="D25" s="45"/>
      <c r="E25" s="16">
        <v>142000</v>
      </c>
      <c r="F25" s="17"/>
      <c r="G25" s="17"/>
      <c r="H25" s="17"/>
      <c r="J25" s="17"/>
      <c r="K25" s="17"/>
      <c r="L25" s="17"/>
      <c r="M25" s="17"/>
      <c r="N25" s="17"/>
      <c r="O25" s="17"/>
      <c r="P25" s="17"/>
      <c r="Q25" s="17"/>
      <c r="R25" s="17"/>
      <c r="T25" s="17"/>
      <c r="U25" s="17"/>
      <c r="V25" s="17"/>
      <c r="W25" s="17"/>
      <c r="X25" s="19"/>
      <c r="Y25" s="12"/>
      <c r="Z25" s="16"/>
      <c r="AA25" s="31">
        <f t="shared" si="2"/>
        <v>142000</v>
      </c>
      <c r="AB25" s="17"/>
      <c r="AC25" s="19"/>
      <c r="AD25" s="66">
        <f t="shared" si="0"/>
        <v>0</v>
      </c>
    </row>
    <row r="26" spans="1:37">
      <c r="A26" s="110" t="s">
        <v>155</v>
      </c>
      <c r="B26" s="2" t="s">
        <v>156</v>
      </c>
      <c r="C26" s="42" t="s">
        <v>91</v>
      </c>
      <c r="D26" s="2" t="s">
        <v>157</v>
      </c>
      <c r="K26" s="4">
        <v>-8718.75</v>
      </c>
      <c r="X26" s="18"/>
      <c r="Y26" s="12"/>
      <c r="Z26" s="16"/>
      <c r="AA26" s="31">
        <f t="shared" si="2"/>
        <v>-8718.75</v>
      </c>
      <c r="AB26" s="17"/>
      <c r="AC26" s="19"/>
      <c r="AD26" s="66">
        <f t="shared" si="0"/>
        <v>0</v>
      </c>
    </row>
    <row r="27" spans="1:37">
      <c r="A27" s="110" t="s">
        <v>158</v>
      </c>
      <c r="C27" s="42" t="s">
        <v>141</v>
      </c>
      <c r="E27" s="4">
        <v>29000</v>
      </c>
      <c r="X27" s="18"/>
      <c r="Y27" s="12"/>
      <c r="Z27" s="16"/>
      <c r="AA27" s="31">
        <f t="shared" si="2"/>
        <v>29000</v>
      </c>
      <c r="AB27" s="17"/>
      <c r="AC27" s="19"/>
      <c r="AD27" s="66">
        <f t="shared" si="0"/>
        <v>0</v>
      </c>
      <c r="AE27" s="138"/>
    </row>
    <row r="28" spans="1:37">
      <c r="A28" s="114" t="s">
        <v>159</v>
      </c>
      <c r="B28" s="23"/>
      <c r="C28" s="42" t="s">
        <v>141</v>
      </c>
      <c r="D28" s="45"/>
      <c r="E28" s="16">
        <v>4000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9"/>
      <c r="Y28" s="12"/>
      <c r="Z28" s="16"/>
      <c r="AA28" s="31">
        <f t="shared" si="2"/>
        <v>4000</v>
      </c>
      <c r="AB28" s="17"/>
      <c r="AC28" s="19"/>
      <c r="AD28" s="66">
        <f t="shared" si="0"/>
        <v>0</v>
      </c>
    </row>
    <row r="29" spans="1:37">
      <c r="A29" s="116" t="s">
        <v>160</v>
      </c>
      <c r="B29" s="23"/>
      <c r="C29" s="42" t="s">
        <v>161</v>
      </c>
      <c r="D29" s="23"/>
      <c r="E29" s="17"/>
      <c r="F29" s="17"/>
      <c r="G29" s="17"/>
      <c r="H29" s="17">
        <v>-964.72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9"/>
      <c r="Y29" s="12"/>
      <c r="Z29" s="16"/>
      <c r="AA29" s="31">
        <f t="shared" si="2"/>
        <v>-964.72</v>
      </c>
      <c r="AB29" s="17"/>
      <c r="AC29" s="19"/>
      <c r="AD29" s="66">
        <f t="shared" si="0"/>
        <v>0</v>
      </c>
    </row>
    <row r="30" spans="1:37">
      <c r="A30" s="116" t="s">
        <v>160</v>
      </c>
      <c r="B30" s="23"/>
      <c r="C30" s="42" t="s">
        <v>141</v>
      </c>
      <c r="D30" s="23"/>
      <c r="E30" s="17">
        <v>10500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9"/>
      <c r="Y30" s="12"/>
      <c r="Z30" s="16"/>
      <c r="AA30" s="31">
        <f t="shared" si="2"/>
        <v>10500</v>
      </c>
      <c r="AB30" s="17"/>
      <c r="AC30" s="19"/>
      <c r="AD30" s="66">
        <f t="shared" si="0"/>
        <v>0</v>
      </c>
    </row>
    <row r="31" spans="1:37">
      <c r="A31" s="116" t="s">
        <v>162</v>
      </c>
      <c r="B31" s="23"/>
      <c r="C31" s="42" t="s">
        <v>141</v>
      </c>
      <c r="D31" s="23"/>
      <c r="E31" s="17">
        <v>6000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9"/>
      <c r="Y31" s="12"/>
      <c r="Z31" s="16"/>
      <c r="AA31" s="31">
        <f t="shared" si="2"/>
        <v>6000</v>
      </c>
      <c r="AB31" s="17"/>
      <c r="AC31" s="19"/>
      <c r="AD31" s="66">
        <f t="shared" si="0"/>
        <v>0</v>
      </c>
      <c r="AE31" s="138"/>
      <c r="AK31" t="s">
        <v>114</v>
      </c>
    </row>
    <row r="32" spans="1:37">
      <c r="A32" s="116" t="s">
        <v>162</v>
      </c>
      <c r="B32" s="23" t="s">
        <v>163</v>
      </c>
      <c r="C32" s="42" t="s">
        <v>164</v>
      </c>
      <c r="D32" s="23"/>
      <c r="E32" s="17"/>
      <c r="F32" s="17"/>
      <c r="G32" s="17"/>
      <c r="H32" s="17"/>
      <c r="I32" s="17"/>
      <c r="J32" s="17">
        <v>-1727.69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9"/>
      <c r="Y32" s="12"/>
      <c r="Z32" s="16"/>
      <c r="AA32" s="31">
        <f t="shared" si="2"/>
        <v>-1727.69</v>
      </c>
      <c r="AB32" s="17"/>
      <c r="AC32" s="19"/>
      <c r="AD32" s="66">
        <f t="shared" si="0"/>
        <v>0</v>
      </c>
      <c r="AE32" s="138"/>
      <c r="AK32" t="s">
        <v>114</v>
      </c>
    </row>
    <row r="33" spans="1:37">
      <c r="A33" s="116" t="s">
        <v>162</v>
      </c>
      <c r="B33" s="23" t="s">
        <v>165</v>
      </c>
      <c r="C33" s="42" t="s">
        <v>164</v>
      </c>
      <c r="D33" s="23"/>
      <c r="E33" s="17"/>
      <c r="F33" s="17"/>
      <c r="G33" s="17"/>
      <c r="H33" s="17"/>
      <c r="I33" s="17"/>
      <c r="J33" s="17">
        <v>-89.95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9"/>
      <c r="Y33" s="12"/>
      <c r="Z33" s="16"/>
      <c r="AA33" s="31">
        <f t="shared" si="2"/>
        <v>-89.95</v>
      </c>
      <c r="AB33" s="17"/>
      <c r="AC33" s="19"/>
      <c r="AD33" s="66">
        <f t="shared" si="0"/>
        <v>0</v>
      </c>
    </row>
    <row r="34" spans="1:37">
      <c r="A34" s="116" t="s">
        <v>166</v>
      </c>
      <c r="B34" s="23"/>
      <c r="C34" s="42" t="s">
        <v>141</v>
      </c>
      <c r="D34" s="23"/>
      <c r="E34" s="17">
        <v>12500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9"/>
      <c r="Y34" s="12"/>
      <c r="Z34" s="16"/>
      <c r="AA34" s="31">
        <f t="shared" si="2"/>
        <v>12500</v>
      </c>
      <c r="AB34" s="17"/>
      <c r="AC34" s="19"/>
      <c r="AD34" s="66">
        <f t="shared" si="0"/>
        <v>0</v>
      </c>
    </row>
    <row r="35" spans="1:37">
      <c r="A35" s="116" t="s">
        <v>167</v>
      </c>
      <c r="B35" s="23" t="s">
        <v>168</v>
      </c>
      <c r="C35" s="42" t="s">
        <v>164</v>
      </c>
      <c r="D35" s="23"/>
      <c r="E35" s="17"/>
      <c r="F35" s="17"/>
      <c r="G35" s="17"/>
      <c r="H35" s="17"/>
      <c r="I35" s="17"/>
      <c r="J35" s="17">
        <v>-1789.75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9"/>
      <c r="Y35" s="12"/>
      <c r="Z35" s="16"/>
      <c r="AA35" s="31">
        <f t="shared" si="2"/>
        <v>-1789.75</v>
      </c>
      <c r="AB35" s="17"/>
      <c r="AC35" s="19"/>
      <c r="AD35" s="66">
        <f t="shared" si="0"/>
        <v>0</v>
      </c>
      <c r="AE35" s="138"/>
      <c r="AK35" t="s">
        <v>113</v>
      </c>
    </row>
    <row r="36" spans="1:37">
      <c r="A36" s="116" t="s">
        <v>169</v>
      </c>
      <c r="B36" s="23"/>
      <c r="C36" s="42" t="s">
        <v>141</v>
      </c>
      <c r="D36" s="23"/>
      <c r="E36" s="17">
        <v>2000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/>
      <c r="Y36" s="12"/>
      <c r="Z36" s="16"/>
      <c r="AA36" s="31">
        <f t="shared" si="2"/>
        <v>2000</v>
      </c>
      <c r="AB36" s="17"/>
      <c r="AC36" s="19"/>
      <c r="AD36" s="66">
        <f t="shared" si="0"/>
        <v>0</v>
      </c>
    </row>
    <row r="37" spans="1:37">
      <c r="A37" s="116" t="s">
        <v>170</v>
      </c>
      <c r="B37" s="23"/>
      <c r="C37" s="42" t="s">
        <v>141</v>
      </c>
      <c r="D37" s="23"/>
      <c r="E37" s="17">
        <v>2000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9"/>
      <c r="Y37" s="12"/>
      <c r="Z37" s="16"/>
      <c r="AA37" s="31">
        <f t="shared" si="2"/>
        <v>2000</v>
      </c>
      <c r="AB37" s="17"/>
      <c r="AC37" s="19"/>
      <c r="AD37" s="66">
        <f t="shared" si="0"/>
        <v>0</v>
      </c>
    </row>
    <row r="38" spans="1:37">
      <c r="A38" s="116" t="s">
        <v>171</v>
      </c>
      <c r="B38" s="23"/>
      <c r="C38" s="42" t="s">
        <v>141</v>
      </c>
      <c r="D38" s="23"/>
      <c r="E38" s="17">
        <v>6500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9"/>
      <c r="Y38" s="12"/>
      <c r="Z38" s="16"/>
      <c r="AA38" s="31">
        <f t="shared" si="2"/>
        <v>6500</v>
      </c>
      <c r="AB38" s="17"/>
      <c r="AC38" s="19"/>
      <c r="AD38" s="66">
        <f t="shared" si="0"/>
        <v>0</v>
      </c>
    </row>
    <row r="39" spans="1:37">
      <c r="A39" s="116" t="s">
        <v>172</v>
      </c>
      <c r="B39" s="23"/>
      <c r="C39" s="42" t="s">
        <v>141</v>
      </c>
      <c r="D39" s="23"/>
      <c r="E39" s="17">
        <v>2000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9"/>
      <c r="Y39" s="12"/>
      <c r="Z39" s="16"/>
      <c r="AA39" s="31">
        <f t="shared" si="2"/>
        <v>2000</v>
      </c>
      <c r="AB39" s="17"/>
      <c r="AC39" s="19"/>
      <c r="AD39" s="66">
        <f t="shared" ref="AD39:AD70" si="3">SUM(Z39:AC39)-SUM(E39:X39)</f>
        <v>0</v>
      </c>
    </row>
    <row r="40" spans="1:37">
      <c r="A40" s="116" t="s">
        <v>173</v>
      </c>
      <c r="B40" s="23" t="s">
        <v>174</v>
      </c>
      <c r="C40" s="42" t="s">
        <v>91</v>
      </c>
      <c r="D40" s="23"/>
      <c r="E40" s="17"/>
      <c r="F40" s="17"/>
      <c r="G40" s="17"/>
      <c r="H40" s="17"/>
      <c r="I40" s="17"/>
      <c r="J40" s="17"/>
      <c r="K40" s="17">
        <v>-30165.63</v>
      </c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9"/>
      <c r="Y40" s="12"/>
      <c r="Z40" s="16"/>
      <c r="AA40" s="31">
        <f t="shared" si="2"/>
        <v>-30165.63</v>
      </c>
      <c r="AB40" s="17"/>
      <c r="AC40" s="19"/>
      <c r="AD40" s="66">
        <f t="shared" si="3"/>
        <v>0</v>
      </c>
    </row>
    <row r="41" spans="1:37">
      <c r="A41" s="116" t="s">
        <v>175</v>
      </c>
      <c r="B41" s="23"/>
      <c r="C41" s="42" t="s">
        <v>97</v>
      </c>
      <c r="D41" s="23"/>
      <c r="E41" s="17"/>
      <c r="F41" s="17">
        <v>1727.69</v>
      </c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9"/>
      <c r="Y41" s="12"/>
      <c r="Z41" s="16"/>
      <c r="AA41" s="31">
        <f t="shared" si="2"/>
        <v>1727.69</v>
      </c>
      <c r="AB41" s="17"/>
      <c r="AC41" s="19"/>
      <c r="AD41" s="66">
        <f t="shared" si="3"/>
        <v>0</v>
      </c>
    </row>
    <row r="42" spans="1:37">
      <c r="A42" s="116" t="s">
        <v>176</v>
      </c>
      <c r="B42" s="23"/>
      <c r="C42" s="42" t="s">
        <v>141</v>
      </c>
      <c r="D42" s="23"/>
      <c r="E42" s="17">
        <v>2000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9"/>
      <c r="Y42" s="12"/>
      <c r="Z42" s="16"/>
      <c r="AA42" s="31">
        <f t="shared" si="2"/>
        <v>2000</v>
      </c>
      <c r="AB42" s="17"/>
      <c r="AC42" s="19"/>
      <c r="AD42" s="66">
        <f t="shared" si="3"/>
        <v>0</v>
      </c>
    </row>
    <row r="43" spans="1:37">
      <c r="A43" s="116" t="s">
        <v>177</v>
      </c>
      <c r="B43" s="23"/>
      <c r="C43" s="42" t="s">
        <v>141</v>
      </c>
      <c r="D43" s="23"/>
      <c r="E43" s="17">
        <v>2000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9"/>
      <c r="Y43" s="12"/>
      <c r="Z43" s="16"/>
      <c r="AA43" s="31">
        <f t="shared" si="2"/>
        <v>2000</v>
      </c>
      <c r="AB43" s="17"/>
      <c r="AC43" s="19"/>
      <c r="AD43" s="66">
        <f t="shared" si="3"/>
        <v>0</v>
      </c>
    </row>
    <row r="44" spans="1:37">
      <c r="A44" s="116" t="s">
        <v>178</v>
      </c>
      <c r="B44" s="23"/>
      <c r="C44" s="42" t="s">
        <v>141</v>
      </c>
      <c r="D44" s="23"/>
      <c r="E44" s="17">
        <v>2000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9"/>
      <c r="Y44" s="12"/>
      <c r="Z44" s="16"/>
      <c r="AA44" s="31">
        <f t="shared" si="2"/>
        <v>2000</v>
      </c>
      <c r="AB44" s="17"/>
      <c r="AC44" s="19"/>
      <c r="AD44" s="66">
        <f t="shared" si="3"/>
        <v>0</v>
      </c>
    </row>
    <row r="45" spans="1:37">
      <c r="A45" s="116" t="s">
        <v>179</v>
      </c>
      <c r="B45" s="23" t="s">
        <v>180</v>
      </c>
      <c r="C45" s="42" t="s">
        <v>181</v>
      </c>
      <c r="D45" s="23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-370</v>
      </c>
      <c r="R45" s="17"/>
      <c r="S45" s="17"/>
      <c r="T45" s="17"/>
      <c r="U45" s="17"/>
      <c r="V45" s="17"/>
      <c r="W45" s="17"/>
      <c r="X45" s="19"/>
      <c r="Y45" s="12"/>
      <c r="Z45" s="16"/>
      <c r="AA45" s="31">
        <f t="shared" si="2"/>
        <v>-370</v>
      </c>
      <c r="AB45" s="17"/>
      <c r="AC45" s="19"/>
      <c r="AD45" s="66">
        <f t="shared" si="3"/>
        <v>0</v>
      </c>
    </row>
    <row r="46" spans="1:37">
      <c r="A46" s="116" t="s">
        <v>182</v>
      </c>
      <c r="B46" s="23" t="s">
        <v>183</v>
      </c>
      <c r="C46" s="42" t="s">
        <v>98</v>
      </c>
      <c r="D46" s="23"/>
      <c r="E46" s="17"/>
      <c r="F46" s="17"/>
      <c r="G46" s="17"/>
      <c r="H46" s="17"/>
      <c r="I46" s="17"/>
      <c r="J46" s="17"/>
      <c r="K46" s="17"/>
      <c r="L46" s="17">
        <v>-2940</v>
      </c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9"/>
      <c r="Y46" s="12"/>
      <c r="Z46" s="16"/>
      <c r="AA46" s="31">
        <f t="shared" si="2"/>
        <v>-2940</v>
      </c>
      <c r="AB46" s="17"/>
      <c r="AC46" s="19"/>
      <c r="AD46" s="66">
        <f t="shared" si="3"/>
        <v>0</v>
      </c>
    </row>
    <row r="47" spans="1:37">
      <c r="A47" s="116" t="s">
        <v>184</v>
      </c>
      <c r="B47" s="23"/>
      <c r="C47" s="42" t="s">
        <v>185</v>
      </c>
      <c r="D47" s="23"/>
      <c r="E47" s="17"/>
      <c r="F47" s="17"/>
      <c r="G47" s="17"/>
      <c r="H47" s="17"/>
      <c r="I47" s="17">
        <v>-75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9"/>
      <c r="Y47" s="12"/>
      <c r="Z47" s="16"/>
      <c r="AA47" s="31">
        <f t="shared" si="2"/>
        <v>-75</v>
      </c>
      <c r="AB47" s="17"/>
      <c r="AC47" s="19"/>
      <c r="AD47" s="66">
        <f t="shared" si="3"/>
        <v>0</v>
      </c>
    </row>
    <row r="48" spans="1:37">
      <c r="A48" s="116" t="s">
        <v>186</v>
      </c>
      <c r="B48" s="23"/>
      <c r="C48" s="42" t="s">
        <v>141</v>
      </c>
      <c r="D48" s="23"/>
      <c r="E48" s="17">
        <v>2000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9"/>
      <c r="Y48" s="12"/>
      <c r="Z48" s="16"/>
      <c r="AA48" s="31">
        <f t="shared" si="2"/>
        <v>2000</v>
      </c>
      <c r="AB48" s="17"/>
      <c r="AC48" s="19"/>
      <c r="AD48" s="66">
        <f t="shared" si="3"/>
        <v>0</v>
      </c>
    </row>
    <row r="49" spans="1:30">
      <c r="A49" s="116" t="s">
        <v>187</v>
      </c>
      <c r="B49" s="23"/>
      <c r="C49" s="42" t="s">
        <v>141</v>
      </c>
      <c r="D49" s="23"/>
      <c r="E49" s="17">
        <v>2000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9"/>
      <c r="Y49" s="12"/>
      <c r="Z49" s="16"/>
      <c r="AA49" s="31">
        <f t="shared" si="2"/>
        <v>2000</v>
      </c>
      <c r="AB49" s="17"/>
      <c r="AC49" s="19"/>
      <c r="AD49" s="66">
        <f t="shared" si="3"/>
        <v>0</v>
      </c>
    </row>
    <row r="50" spans="1:30">
      <c r="A50" s="116" t="s">
        <v>188</v>
      </c>
      <c r="B50" s="23"/>
      <c r="C50" s="42" t="s">
        <v>161</v>
      </c>
      <c r="D50" s="23"/>
      <c r="E50" s="17"/>
      <c r="F50" s="17"/>
      <c r="G50" s="17"/>
      <c r="H50" s="17">
        <v>-55.14</v>
      </c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9"/>
      <c r="Y50" s="12"/>
      <c r="Z50" s="16"/>
      <c r="AA50" s="31">
        <f t="shared" si="2"/>
        <v>-55.14</v>
      </c>
      <c r="AB50" s="17"/>
      <c r="AC50" s="19"/>
      <c r="AD50" s="66">
        <f t="shared" si="3"/>
        <v>0</v>
      </c>
    </row>
    <row r="51" spans="1:30">
      <c r="A51" s="116" t="s">
        <v>188</v>
      </c>
      <c r="B51" s="23"/>
      <c r="C51" s="42" t="s">
        <v>141</v>
      </c>
      <c r="D51" s="23"/>
      <c r="E51" s="17">
        <v>2000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9"/>
      <c r="Y51" s="12"/>
      <c r="Z51" s="16"/>
      <c r="AA51" s="31">
        <f t="shared" si="2"/>
        <v>2000</v>
      </c>
      <c r="AB51" s="17"/>
      <c r="AC51" s="19"/>
      <c r="AD51" s="66">
        <f t="shared" si="3"/>
        <v>0</v>
      </c>
    </row>
    <row r="52" spans="1:30">
      <c r="A52" s="116" t="s">
        <v>188</v>
      </c>
      <c r="B52" s="23" t="s">
        <v>189</v>
      </c>
      <c r="C52" s="42" t="s">
        <v>91</v>
      </c>
      <c r="D52" s="23"/>
      <c r="E52" s="17"/>
      <c r="F52" s="17"/>
      <c r="G52" s="17"/>
      <c r="H52" s="17"/>
      <c r="I52" s="17"/>
      <c r="J52" s="17"/>
      <c r="K52" s="17">
        <v>-13699.38</v>
      </c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  <c r="Y52" s="12"/>
      <c r="Z52" s="16"/>
      <c r="AA52" s="31">
        <f t="shared" si="2"/>
        <v>-13699.38</v>
      </c>
      <c r="AB52" s="17"/>
      <c r="AC52" s="19"/>
      <c r="AD52" s="66">
        <f t="shared" si="3"/>
        <v>0</v>
      </c>
    </row>
    <row r="53" spans="1:30">
      <c r="A53" s="116" t="s">
        <v>190</v>
      </c>
      <c r="B53" s="23"/>
      <c r="C53" s="42" t="s">
        <v>141</v>
      </c>
      <c r="D53" s="23"/>
      <c r="E53" s="17">
        <v>6500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9"/>
      <c r="Y53" s="12"/>
      <c r="Z53" s="16"/>
      <c r="AA53" s="31">
        <f t="shared" ref="AA53:AA72" si="4">+SUM(E53:W53)</f>
        <v>6500</v>
      </c>
      <c r="AB53" s="17"/>
      <c r="AC53" s="19"/>
      <c r="AD53" s="66">
        <f t="shared" si="3"/>
        <v>0</v>
      </c>
    </row>
    <row r="54" spans="1:30">
      <c r="A54" s="116" t="s">
        <v>191</v>
      </c>
      <c r="B54" s="23"/>
      <c r="C54" s="42" t="s">
        <v>141</v>
      </c>
      <c r="D54" s="23"/>
      <c r="E54" s="17">
        <v>4500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9"/>
      <c r="Y54" s="12"/>
      <c r="Z54" s="16"/>
      <c r="AA54" s="31">
        <f t="shared" si="4"/>
        <v>4500</v>
      </c>
      <c r="AB54" s="17"/>
      <c r="AC54" s="19"/>
      <c r="AD54" s="66">
        <f t="shared" si="3"/>
        <v>0</v>
      </c>
    </row>
    <row r="55" spans="1:30">
      <c r="A55" s="116" t="s">
        <v>192</v>
      </c>
      <c r="B55" s="23" t="s">
        <v>193</v>
      </c>
      <c r="C55" s="42" t="s">
        <v>91</v>
      </c>
      <c r="D55" s="23"/>
      <c r="E55" s="17"/>
      <c r="F55" s="17"/>
      <c r="G55" s="17"/>
      <c r="H55" s="17"/>
      <c r="I55" s="17"/>
      <c r="J55" s="17"/>
      <c r="K55" s="17">
        <v>-5250</v>
      </c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9"/>
      <c r="Y55" s="12"/>
      <c r="Z55" s="16"/>
      <c r="AA55" s="31">
        <f t="shared" si="4"/>
        <v>-5250</v>
      </c>
      <c r="AB55" s="17"/>
      <c r="AC55" s="19"/>
      <c r="AD55" s="66">
        <f t="shared" si="3"/>
        <v>0</v>
      </c>
    </row>
    <row r="56" spans="1:30">
      <c r="A56" s="116" t="s">
        <v>192</v>
      </c>
      <c r="B56" s="23"/>
      <c r="C56" s="42" t="s">
        <v>194</v>
      </c>
      <c r="D56" s="23"/>
      <c r="E56" s="17">
        <v>-2000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9"/>
      <c r="Y56" s="12"/>
      <c r="Z56" s="16"/>
      <c r="AA56" s="31">
        <f t="shared" si="4"/>
        <v>-2000</v>
      </c>
      <c r="AB56" s="17"/>
      <c r="AC56" s="19"/>
      <c r="AD56" s="66">
        <f t="shared" si="3"/>
        <v>0</v>
      </c>
    </row>
    <row r="57" spans="1:30">
      <c r="A57" s="116" t="s">
        <v>195</v>
      </c>
      <c r="B57" s="23" t="s">
        <v>196</v>
      </c>
      <c r="C57" s="42" t="s">
        <v>96</v>
      </c>
      <c r="D57" s="23"/>
      <c r="E57" s="17"/>
      <c r="F57" s="17"/>
      <c r="G57" s="17"/>
      <c r="H57" s="17">
        <v>-101.26</v>
      </c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9"/>
      <c r="Y57" s="12"/>
      <c r="Z57" s="16"/>
      <c r="AA57" s="31">
        <f t="shared" si="4"/>
        <v>-101.26</v>
      </c>
      <c r="AB57" s="17"/>
      <c r="AC57" s="19"/>
      <c r="AD57" s="66">
        <f t="shared" si="3"/>
        <v>0</v>
      </c>
    </row>
    <row r="58" spans="1:30">
      <c r="A58" s="116" t="s">
        <v>197</v>
      </c>
      <c r="B58" s="23" t="s">
        <v>198</v>
      </c>
      <c r="C58" s="42" t="s">
        <v>91</v>
      </c>
      <c r="D58" s="23"/>
      <c r="E58" s="17"/>
      <c r="F58" s="17"/>
      <c r="G58" s="17"/>
      <c r="H58" s="17"/>
      <c r="I58" s="17"/>
      <c r="J58" s="17"/>
      <c r="K58" s="17">
        <v>-13403.13</v>
      </c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9"/>
      <c r="Y58" s="12"/>
      <c r="Z58" s="16"/>
      <c r="AA58" s="31">
        <f t="shared" si="4"/>
        <v>-13403.13</v>
      </c>
      <c r="AB58" s="17"/>
      <c r="AC58" s="19"/>
      <c r="AD58" s="66">
        <f t="shared" si="3"/>
        <v>0</v>
      </c>
    </row>
    <row r="59" spans="1:30">
      <c r="A59" s="116" t="s">
        <v>199</v>
      </c>
      <c r="B59" s="23" t="s">
        <v>200</v>
      </c>
      <c r="C59" s="42" t="s">
        <v>201</v>
      </c>
      <c r="D59" s="23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>
        <v>-17783.13</v>
      </c>
      <c r="S59" s="17"/>
      <c r="T59" s="17"/>
      <c r="U59" s="17"/>
      <c r="V59" s="17"/>
      <c r="W59" s="17"/>
      <c r="X59" s="19"/>
      <c r="Y59" s="12"/>
      <c r="Z59" s="16"/>
      <c r="AA59" s="31">
        <f t="shared" si="4"/>
        <v>-17783.13</v>
      </c>
      <c r="AB59" s="17"/>
      <c r="AC59" s="19"/>
      <c r="AD59" s="66">
        <f t="shared" si="3"/>
        <v>0</v>
      </c>
    </row>
    <row r="60" spans="1:30">
      <c r="A60" s="116" t="s">
        <v>203</v>
      </c>
      <c r="B60" s="23" t="s">
        <v>204</v>
      </c>
      <c r="C60" s="42" t="s">
        <v>205</v>
      </c>
      <c r="D60" s="23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>
        <v>-1803.4</v>
      </c>
      <c r="W60" s="17"/>
      <c r="X60" s="19"/>
      <c r="Y60" s="12"/>
      <c r="Z60" s="16"/>
      <c r="AA60" s="31">
        <f t="shared" si="4"/>
        <v>-1803.4</v>
      </c>
      <c r="AB60" s="17"/>
      <c r="AC60" s="19"/>
      <c r="AD60" s="66">
        <f t="shared" si="3"/>
        <v>0</v>
      </c>
    </row>
    <row r="61" spans="1:30">
      <c r="A61" s="116" t="s">
        <v>206</v>
      </c>
      <c r="B61" s="23"/>
      <c r="C61" s="42" t="s">
        <v>136</v>
      </c>
      <c r="D61" s="23"/>
      <c r="E61" s="17"/>
      <c r="F61" s="17"/>
      <c r="G61" s="17"/>
      <c r="H61" s="17"/>
      <c r="I61" s="17">
        <v>-75</v>
      </c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9"/>
      <c r="Y61" s="12"/>
      <c r="Z61" s="16"/>
      <c r="AA61" s="31">
        <f t="shared" si="4"/>
        <v>-75</v>
      </c>
      <c r="AB61" s="17"/>
      <c r="AC61" s="19"/>
      <c r="AD61" s="66">
        <f t="shared" si="3"/>
        <v>0</v>
      </c>
    </row>
    <row r="62" spans="1:30">
      <c r="A62" s="116" t="s">
        <v>207</v>
      </c>
      <c r="B62" s="23" t="s">
        <v>208</v>
      </c>
      <c r="C62" s="42" t="s">
        <v>91</v>
      </c>
      <c r="D62" s="23"/>
      <c r="E62" s="17"/>
      <c r="F62" s="17"/>
      <c r="G62" s="17"/>
      <c r="H62" s="17"/>
      <c r="I62" s="17"/>
      <c r="J62" s="17"/>
      <c r="K62" s="17">
        <v>-15356.25</v>
      </c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9"/>
      <c r="Y62" s="12"/>
      <c r="Z62" s="16"/>
      <c r="AA62" s="31">
        <f t="shared" si="4"/>
        <v>-15356.25</v>
      </c>
      <c r="AB62" s="17"/>
      <c r="AC62" s="19"/>
      <c r="AD62" s="66">
        <f t="shared" si="3"/>
        <v>0</v>
      </c>
    </row>
    <row r="63" spans="1:30">
      <c r="A63" s="116" t="s">
        <v>209</v>
      </c>
      <c r="B63" s="23"/>
      <c r="C63" s="42" t="s">
        <v>136</v>
      </c>
      <c r="D63" s="23"/>
      <c r="E63" s="17"/>
      <c r="F63" s="17"/>
      <c r="G63" s="17"/>
      <c r="H63" s="17">
        <v>-1.25</v>
      </c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9"/>
      <c r="Y63" s="12"/>
      <c r="Z63" s="16"/>
      <c r="AA63" s="31">
        <f t="shared" si="4"/>
        <v>-1.25</v>
      </c>
      <c r="AB63" s="17"/>
      <c r="AC63" s="19"/>
      <c r="AD63" s="66">
        <f t="shared" si="3"/>
        <v>0</v>
      </c>
    </row>
    <row r="64" spans="1:30">
      <c r="A64" s="116" t="s">
        <v>209</v>
      </c>
      <c r="B64" s="23" t="s">
        <v>210</v>
      </c>
      <c r="C64" s="42" t="s">
        <v>211</v>
      </c>
      <c r="D64" s="23">
        <v>7092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>
        <v>-10500</v>
      </c>
      <c r="Q64" s="17"/>
      <c r="R64" s="17"/>
      <c r="S64" s="17"/>
      <c r="T64" s="17"/>
      <c r="U64" s="17"/>
      <c r="V64" s="17"/>
      <c r="W64" s="17"/>
      <c r="X64" s="19"/>
      <c r="Y64" s="12"/>
      <c r="Z64" s="16"/>
      <c r="AA64" s="31">
        <f>+SUM(E64:W64)</f>
        <v>-10500</v>
      </c>
      <c r="AB64" s="17"/>
      <c r="AC64" s="19"/>
      <c r="AD64" s="66">
        <f t="shared" si="3"/>
        <v>0</v>
      </c>
    </row>
    <row r="65" spans="1:31">
      <c r="A65" s="116" t="s">
        <v>212</v>
      </c>
      <c r="B65" s="23" t="s">
        <v>213</v>
      </c>
      <c r="C65" s="42" t="s">
        <v>205</v>
      </c>
      <c r="D65" s="23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>
        <v>-2623.5</v>
      </c>
      <c r="W65" s="17"/>
      <c r="X65" s="19"/>
      <c r="Y65" s="12"/>
      <c r="Z65" s="16"/>
      <c r="AA65" s="31">
        <f>+SUM(E65:W65)</f>
        <v>-2623.5</v>
      </c>
      <c r="AB65" s="17"/>
      <c r="AC65" s="19"/>
      <c r="AD65" s="66">
        <f t="shared" si="3"/>
        <v>0</v>
      </c>
      <c r="AE65" s="1"/>
    </row>
    <row r="66" spans="1:31">
      <c r="A66" s="116" t="s">
        <v>216</v>
      </c>
      <c r="B66" s="23" t="s">
        <v>214</v>
      </c>
      <c r="C66" s="42" t="s">
        <v>215</v>
      </c>
      <c r="D66" s="23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>
        <v>-15521.25</v>
      </c>
      <c r="V66" s="17"/>
      <c r="W66" s="17"/>
      <c r="X66" s="19"/>
      <c r="Y66" s="12"/>
      <c r="Z66" s="16"/>
      <c r="AA66" s="31">
        <f t="shared" si="4"/>
        <v>-15521.25</v>
      </c>
      <c r="AB66" s="17"/>
      <c r="AC66" s="19"/>
      <c r="AD66" s="66">
        <f t="shared" si="3"/>
        <v>0</v>
      </c>
    </row>
    <row r="67" spans="1:31">
      <c r="A67" s="116" t="s">
        <v>216</v>
      </c>
      <c r="B67" s="23" t="s">
        <v>217</v>
      </c>
      <c r="C67" s="42" t="s">
        <v>218</v>
      </c>
      <c r="D67" s="23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>
        <v>-299.85000000000002</v>
      </c>
      <c r="V67" s="17"/>
      <c r="W67" s="17"/>
      <c r="X67" s="19"/>
      <c r="Y67" s="12"/>
      <c r="Z67" s="16"/>
      <c r="AA67" s="31">
        <f t="shared" si="4"/>
        <v>-299.85000000000002</v>
      </c>
      <c r="AB67" s="17"/>
      <c r="AC67" s="19"/>
      <c r="AD67" s="66">
        <f t="shared" si="3"/>
        <v>0</v>
      </c>
    </row>
    <row r="68" spans="1:31">
      <c r="A68" s="116" t="s">
        <v>219</v>
      </c>
      <c r="B68" s="23" t="s">
        <v>220</v>
      </c>
      <c r="C68" s="42" t="s">
        <v>91</v>
      </c>
      <c r="D68" s="23"/>
      <c r="E68" s="17"/>
      <c r="F68" s="17"/>
      <c r="G68" s="17"/>
      <c r="H68" s="17"/>
      <c r="I68" s="17"/>
      <c r="J68" s="17"/>
      <c r="K68" s="17">
        <v>-22505</v>
      </c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9"/>
      <c r="Y68" s="12"/>
      <c r="Z68" s="16"/>
      <c r="AA68" s="31">
        <f t="shared" si="4"/>
        <v>-22505</v>
      </c>
      <c r="AB68" s="17"/>
      <c r="AC68" s="19"/>
      <c r="AD68" s="66">
        <f t="shared" si="3"/>
        <v>0</v>
      </c>
    </row>
    <row r="69" spans="1:31">
      <c r="A69" s="116" t="s">
        <v>221</v>
      </c>
      <c r="B69" s="23"/>
      <c r="C69" s="42" t="s">
        <v>136</v>
      </c>
      <c r="D69" s="23"/>
      <c r="E69" s="17"/>
      <c r="F69" s="17"/>
      <c r="G69" s="17"/>
      <c r="H69" s="17"/>
      <c r="I69" s="17">
        <v>-75</v>
      </c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9"/>
      <c r="Y69" s="12"/>
      <c r="Z69" s="16"/>
      <c r="AA69" s="31">
        <f t="shared" si="4"/>
        <v>-75</v>
      </c>
      <c r="AB69" s="17"/>
      <c r="AC69" s="19"/>
      <c r="AD69" s="66">
        <f t="shared" si="3"/>
        <v>0</v>
      </c>
    </row>
    <row r="70" spans="1:31">
      <c r="A70" s="116">
        <v>43465</v>
      </c>
      <c r="B70" s="23" t="s">
        <v>227</v>
      </c>
      <c r="C70" s="42" t="s">
        <v>91</v>
      </c>
      <c r="D70" s="23"/>
      <c r="E70" s="17"/>
      <c r="F70" s="17"/>
      <c r="G70" s="17"/>
      <c r="H70" s="17"/>
      <c r="I70" s="17"/>
      <c r="J70" s="17"/>
      <c r="K70" s="17"/>
      <c r="L70" s="17"/>
      <c r="M70" s="17">
        <v>-5226.5600000000004</v>
      </c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9"/>
      <c r="Y70" s="12"/>
      <c r="Z70" s="16"/>
      <c r="AA70" s="31">
        <v>0</v>
      </c>
      <c r="AB70" s="17"/>
      <c r="AC70" s="19">
        <v>-5226.5600000000004</v>
      </c>
      <c r="AD70" s="66">
        <f t="shared" si="3"/>
        <v>0</v>
      </c>
    </row>
    <row r="71" spans="1:31">
      <c r="A71" s="116"/>
      <c r="B71" s="23"/>
      <c r="C71" s="42"/>
      <c r="D71" s="23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9"/>
      <c r="Y71" s="12"/>
      <c r="Z71" s="16"/>
      <c r="AA71" s="31">
        <f t="shared" si="4"/>
        <v>0</v>
      </c>
      <c r="AB71" s="17"/>
      <c r="AC71" s="19"/>
      <c r="AD71" s="66">
        <f t="shared" ref="AD71:AD80" si="5">SUM(Z71:AC71)-SUM(E71:X71)</f>
        <v>0</v>
      </c>
    </row>
    <row r="72" spans="1:31">
      <c r="A72" s="116"/>
      <c r="B72" s="23"/>
      <c r="C72" s="42"/>
      <c r="D72" s="23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9"/>
      <c r="Y72" s="12"/>
      <c r="Z72" s="16">
        <v>0</v>
      </c>
      <c r="AA72" s="31">
        <f t="shared" si="4"/>
        <v>0</v>
      </c>
      <c r="AB72" s="17"/>
      <c r="AC72" s="19"/>
      <c r="AD72" s="66">
        <f t="shared" si="5"/>
        <v>0</v>
      </c>
    </row>
    <row r="73" spans="1:31">
      <c r="C73" s="42"/>
      <c r="E73" s="17"/>
      <c r="F73" s="17"/>
      <c r="X73" s="19"/>
      <c r="Y73" s="12"/>
      <c r="Z73" s="30">
        <v>0</v>
      </c>
      <c r="AA73" s="31">
        <f t="shared" ref="AA73:AA74" si="6">+SUM(E73:W73)</f>
        <v>0</v>
      </c>
      <c r="AB73" s="17"/>
      <c r="AC73" s="19"/>
      <c r="AD73" s="66">
        <f t="shared" si="5"/>
        <v>0</v>
      </c>
    </row>
    <row r="74" spans="1:31">
      <c r="C74" s="42"/>
      <c r="X74" s="19"/>
      <c r="Y74" s="12"/>
      <c r="Z74" s="16"/>
      <c r="AA74" s="31">
        <f t="shared" si="6"/>
        <v>0</v>
      </c>
      <c r="AB74" s="17"/>
      <c r="AC74" s="19"/>
      <c r="AD74" s="66">
        <f t="shared" si="5"/>
        <v>0</v>
      </c>
    </row>
    <row r="75" spans="1:31">
      <c r="C75" s="42"/>
      <c r="X75" s="19"/>
      <c r="Y75" s="12"/>
      <c r="Z75" s="16"/>
      <c r="AA75" s="17"/>
      <c r="AB75" s="17"/>
      <c r="AC75" s="19"/>
      <c r="AD75" s="66">
        <f t="shared" si="5"/>
        <v>0</v>
      </c>
    </row>
    <row r="76" spans="1:31">
      <c r="C76" s="42"/>
      <c r="X76" s="19"/>
      <c r="Y76" s="12"/>
      <c r="Z76" s="16"/>
      <c r="AA76" s="17"/>
      <c r="AB76" s="17"/>
      <c r="AC76" s="19"/>
      <c r="AD76" s="66">
        <f t="shared" si="5"/>
        <v>0</v>
      </c>
    </row>
    <row r="77" spans="1:31">
      <c r="A77" s="114"/>
      <c r="B77" s="23"/>
      <c r="C77" s="24"/>
      <c r="D77" s="45"/>
      <c r="E77" s="16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9"/>
      <c r="Y77" s="49"/>
      <c r="Z77" s="46"/>
      <c r="AA77" s="47"/>
      <c r="AB77" s="47"/>
      <c r="AC77" s="48"/>
      <c r="AD77" s="66">
        <f t="shared" si="5"/>
        <v>0</v>
      </c>
    </row>
    <row r="78" spans="1:31">
      <c r="A78" s="117" t="s">
        <v>115</v>
      </c>
      <c r="B78" s="67"/>
      <c r="C78" s="51"/>
      <c r="D78" s="67"/>
      <c r="E78" s="68">
        <f>+SUM(E5:E77)</f>
        <v>258500</v>
      </c>
      <c r="F78" s="68">
        <f>+SUM(F5:F77)</f>
        <v>1727.69</v>
      </c>
      <c r="G78" s="68">
        <f t="shared" ref="G78:X78" si="7">+SUM(G5:G77)</f>
        <v>0</v>
      </c>
      <c r="H78" s="68">
        <f t="shared" si="7"/>
        <v>-1223.6300000000001</v>
      </c>
      <c r="I78" s="68">
        <f>+SUM(I5:I77)</f>
        <v>-958</v>
      </c>
      <c r="J78" s="68">
        <f t="shared" si="7"/>
        <v>-3607.3900000000003</v>
      </c>
      <c r="K78" s="68">
        <f t="shared" si="7"/>
        <v>-116957.52</v>
      </c>
      <c r="L78" s="68">
        <f t="shared" si="7"/>
        <v>-5203.8</v>
      </c>
      <c r="M78" s="68">
        <f t="shared" si="7"/>
        <v>-22051.870000000003</v>
      </c>
      <c r="N78" s="68">
        <f t="shared" si="7"/>
        <v>0</v>
      </c>
      <c r="O78" s="68">
        <f t="shared" si="7"/>
        <v>-3354.3100000000004</v>
      </c>
      <c r="P78" s="68">
        <f t="shared" si="7"/>
        <v>-10500</v>
      </c>
      <c r="Q78" s="68">
        <f t="shared" si="7"/>
        <v>-370</v>
      </c>
      <c r="R78" s="68">
        <f t="shared" si="7"/>
        <v>-17783.13</v>
      </c>
      <c r="S78" s="68">
        <f t="shared" si="7"/>
        <v>0</v>
      </c>
      <c r="T78" s="68">
        <f t="shared" si="7"/>
        <v>0</v>
      </c>
      <c r="U78" s="68">
        <f t="shared" si="7"/>
        <v>-15821.1</v>
      </c>
      <c r="V78" s="68">
        <f t="shared" si="7"/>
        <v>-5361.8</v>
      </c>
      <c r="W78" s="68">
        <f t="shared" si="7"/>
        <v>0</v>
      </c>
      <c r="X78" s="69">
        <f t="shared" si="7"/>
        <v>0</v>
      </c>
      <c r="Y78" s="33"/>
      <c r="Z78" s="30">
        <f>+SUM(Z5:Z77)</f>
        <v>0</v>
      </c>
      <c r="AA78" s="31">
        <f>+SUM(AA5:AA77)</f>
        <v>387509.85999999987</v>
      </c>
      <c r="AB78" s="31">
        <f>+SUM(AB5:AB77)</f>
        <v>-325248.15999999997</v>
      </c>
      <c r="AC78" s="32">
        <f>+SUM(AC5:AC77)</f>
        <v>-5226.5600000000013</v>
      </c>
      <c r="AD78" s="66">
        <f t="shared" si="5"/>
        <v>-8.0035533756017685E-11</v>
      </c>
    </row>
    <row r="79" spans="1:31">
      <c r="A79" s="118" t="s">
        <v>116</v>
      </c>
      <c r="B79" s="7"/>
      <c r="C79" s="8"/>
      <c r="D79" s="7"/>
      <c r="E79" s="17">
        <f>-E78</f>
        <v>-258500</v>
      </c>
      <c r="F79" s="17">
        <f>-F78</f>
        <v>-1727.69</v>
      </c>
      <c r="G79" s="17">
        <f t="shared" ref="G79:X79" si="8">-G78</f>
        <v>0</v>
      </c>
      <c r="H79" s="17">
        <f t="shared" si="8"/>
        <v>1223.6300000000001</v>
      </c>
      <c r="I79" s="17">
        <f t="shared" si="8"/>
        <v>958</v>
      </c>
      <c r="J79" s="17">
        <f t="shared" si="8"/>
        <v>3607.3900000000003</v>
      </c>
      <c r="K79" s="17">
        <f t="shared" si="8"/>
        <v>116957.52</v>
      </c>
      <c r="L79" s="17">
        <f t="shared" si="8"/>
        <v>5203.8</v>
      </c>
      <c r="M79" s="17">
        <f t="shared" si="8"/>
        <v>22051.870000000003</v>
      </c>
      <c r="N79" s="17">
        <f t="shared" si="8"/>
        <v>0</v>
      </c>
      <c r="O79" s="17">
        <f t="shared" si="8"/>
        <v>3354.3100000000004</v>
      </c>
      <c r="P79" s="17">
        <f t="shared" si="8"/>
        <v>10500</v>
      </c>
      <c r="Q79" s="17">
        <f t="shared" si="8"/>
        <v>370</v>
      </c>
      <c r="R79" s="17">
        <f t="shared" si="8"/>
        <v>17783.13</v>
      </c>
      <c r="S79" s="17">
        <f t="shared" si="8"/>
        <v>0</v>
      </c>
      <c r="T79" s="17">
        <f t="shared" si="8"/>
        <v>0</v>
      </c>
      <c r="U79" s="17">
        <f t="shared" si="8"/>
        <v>15821.1</v>
      </c>
      <c r="V79" s="17">
        <f t="shared" si="8"/>
        <v>5361.8</v>
      </c>
      <c r="W79" s="17">
        <f t="shared" si="8"/>
        <v>0</v>
      </c>
      <c r="X79" s="19">
        <f t="shared" si="8"/>
        <v>0</v>
      </c>
      <c r="Y79" s="12"/>
      <c r="Z79" s="16"/>
      <c r="AA79" s="17"/>
      <c r="AB79" s="17">
        <f>SUM(E79:X79)</f>
        <v>-57035.139999999978</v>
      </c>
      <c r="AC79" s="19"/>
      <c r="AD79" s="66">
        <f t="shared" si="5"/>
        <v>0</v>
      </c>
    </row>
    <row r="80" spans="1:31">
      <c r="A80" s="114"/>
      <c r="B80" s="23"/>
      <c r="C80" s="24"/>
      <c r="D80" s="23"/>
      <c r="E80" s="70">
        <f t="shared" ref="E80:X80" si="9">SUM(E78:E79)</f>
        <v>0</v>
      </c>
      <c r="F80" s="70">
        <f t="shared" si="9"/>
        <v>0</v>
      </c>
      <c r="G80" s="71">
        <f t="shared" si="9"/>
        <v>0</v>
      </c>
      <c r="H80" s="71">
        <f t="shared" si="9"/>
        <v>0</v>
      </c>
      <c r="I80" s="71">
        <f t="shared" si="9"/>
        <v>0</v>
      </c>
      <c r="J80" s="71">
        <f t="shared" si="9"/>
        <v>0</v>
      </c>
      <c r="K80" s="71">
        <f t="shared" si="9"/>
        <v>0</v>
      </c>
      <c r="L80" s="71">
        <f t="shared" si="9"/>
        <v>0</v>
      </c>
      <c r="M80" s="71">
        <f t="shared" si="9"/>
        <v>0</v>
      </c>
      <c r="N80" s="71">
        <f t="shared" si="9"/>
        <v>0</v>
      </c>
      <c r="O80" s="71">
        <f t="shared" si="9"/>
        <v>0</v>
      </c>
      <c r="P80" s="71">
        <f t="shared" si="9"/>
        <v>0</v>
      </c>
      <c r="Q80" s="71">
        <f t="shared" si="9"/>
        <v>0</v>
      </c>
      <c r="R80" s="71">
        <f t="shared" si="9"/>
        <v>0</v>
      </c>
      <c r="S80" s="71">
        <f t="shared" si="9"/>
        <v>0</v>
      </c>
      <c r="T80" s="71">
        <f t="shared" si="9"/>
        <v>0</v>
      </c>
      <c r="U80" s="71">
        <f t="shared" si="9"/>
        <v>0</v>
      </c>
      <c r="V80" s="71">
        <f t="shared" si="9"/>
        <v>0</v>
      </c>
      <c r="W80" s="71">
        <f t="shared" si="9"/>
        <v>0</v>
      </c>
      <c r="X80" s="72">
        <f t="shared" si="9"/>
        <v>0</v>
      </c>
      <c r="Y80" s="17"/>
      <c r="Z80" s="70">
        <f>SUM(Z78:Z79)</f>
        <v>0</v>
      </c>
      <c r="AA80" s="71">
        <f>SUM(AA78:AA79)</f>
        <v>387509.85999999987</v>
      </c>
      <c r="AB80" s="71">
        <f>SUM(AB78:AB79)</f>
        <v>-382283.29999999993</v>
      </c>
      <c r="AC80" s="72">
        <f>SUM(AC78:AC79)</f>
        <v>-5226.5600000000013</v>
      </c>
      <c r="AD80" s="66">
        <f t="shared" si="5"/>
        <v>-6.184563972055912E-11</v>
      </c>
    </row>
    <row r="81" spans="1:29">
      <c r="A81" s="114"/>
      <c r="B81" s="23"/>
      <c r="C81" s="24"/>
      <c r="D81" s="45"/>
      <c r="E81" s="14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8"/>
      <c r="Z81" s="14"/>
      <c r="AA81" s="15"/>
      <c r="AB81" s="15"/>
      <c r="AC81" s="18"/>
    </row>
    <row r="82" spans="1:29">
      <c r="A82" s="114"/>
      <c r="B82" s="23"/>
      <c r="C82" s="24"/>
      <c r="D82" s="45"/>
      <c r="E82" s="14" t="s">
        <v>101</v>
      </c>
      <c r="F82" s="15"/>
      <c r="G82" s="15"/>
      <c r="H82" s="15" t="s">
        <v>101</v>
      </c>
      <c r="I82" s="15" t="s">
        <v>101</v>
      </c>
      <c r="J82" s="15" t="s">
        <v>101</v>
      </c>
      <c r="K82" s="15" t="s">
        <v>101</v>
      </c>
      <c r="L82" s="15" t="s">
        <v>101</v>
      </c>
      <c r="M82" s="15" t="s">
        <v>101</v>
      </c>
      <c r="N82" s="15"/>
      <c r="O82" s="15" t="s">
        <v>101</v>
      </c>
      <c r="P82" s="15" t="s">
        <v>101</v>
      </c>
      <c r="Q82" s="15" t="s">
        <v>101</v>
      </c>
      <c r="R82" s="15" t="s">
        <v>101</v>
      </c>
      <c r="S82" s="15"/>
      <c r="T82" s="15"/>
      <c r="U82" s="15"/>
      <c r="V82" s="15" t="s">
        <v>101</v>
      </c>
      <c r="W82" s="15"/>
      <c r="X82" s="18"/>
      <c r="Z82" s="146" t="s">
        <v>111</v>
      </c>
      <c r="AA82" s="147">
        <v>387509.86</v>
      </c>
      <c r="AB82" s="149" t="s">
        <v>112</v>
      </c>
      <c r="AC82" s="18"/>
    </row>
    <row r="83" spans="1:29">
      <c r="A83" s="114"/>
      <c r="B83" s="23"/>
      <c r="C83" s="24"/>
      <c r="D83" s="45"/>
      <c r="E83" s="14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8"/>
      <c r="Z83" s="146"/>
      <c r="AA83" s="147">
        <f>+AA80-AA82</f>
        <v>0</v>
      </c>
      <c r="AB83" s="148"/>
      <c r="AC83" s="18"/>
    </row>
    <row r="84" spans="1:29">
      <c r="A84" s="114"/>
      <c r="B84" s="23"/>
      <c r="C84" s="24"/>
      <c r="D84" s="45"/>
      <c r="E84" s="14"/>
      <c r="F84" s="15"/>
      <c r="G84" s="15"/>
      <c r="H84" s="15"/>
      <c r="I84" s="15"/>
      <c r="J84" s="15"/>
      <c r="K84" s="15"/>
      <c r="L84" s="15"/>
      <c r="M84" s="15" t="s">
        <v>102</v>
      </c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8"/>
      <c r="Z84" s="14"/>
      <c r="AA84" s="15"/>
      <c r="AB84" s="15"/>
      <c r="AC84" s="18"/>
    </row>
    <row r="85" spans="1:29">
      <c r="A85" s="114"/>
      <c r="B85" s="23"/>
      <c r="C85" s="24"/>
      <c r="D85" s="45"/>
      <c r="E85" s="14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8"/>
      <c r="Z85" s="14"/>
      <c r="AA85" s="15"/>
      <c r="AB85" s="15"/>
      <c r="AC85" s="18"/>
    </row>
    <row r="86" spans="1:29">
      <c r="A86" s="114"/>
      <c r="B86" s="23"/>
      <c r="C86" s="24"/>
      <c r="D86" s="45"/>
      <c r="E86" s="14"/>
      <c r="F86" s="15"/>
      <c r="G86" s="15"/>
      <c r="H86" s="10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8"/>
      <c r="Z86" s="14"/>
      <c r="AA86" s="15"/>
      <c r="AB86" s="15"/>
      <c r="AC86" s="18"/>
    </row>
    <row r="87" spans="1:29">
      <c r="A87" s="114"/>
      <c r="B87" s="23"/>
      <c r="C87" s="24"/>
      <c r="D87" s="45"/>
      <c r="E87" s="14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8"/>
      <c r="Z87" s="14"/>
      <c r="AA87" s="15"/>
      <c r="AB87" s="15"/>
      <c r="AC87" s="18"/>
    </row>
    <row r="88" spans="1:29">
      <c r="A88" s="114"/>
      <c r="B88" s="23"/>
      <c r="C88" s="24"/>
      <c r="D88" s="45"/>
      <c r="E88" s="14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8"/>
      <c r="Z88" s="14"/>
      <c r="AA88" s="15"/>
      <c r="AB88" s="15"/>
      <c r="AC88" s="18"/>
    </row>
    <row r="89" spans="1:29">
      <c r="A89" s="114"/>
      <c r="B89" s="23"/>
      <c r="C89" s="24"/>
      <c r="D89" s="45"/>
      <c r="E89" s="14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8"/>
      <c r="Z89" s="14"/>
      <c r="AA89" s="15"/>
      <c r="AB89" s="15"/>
      <c r="AC89" s="18"/>
    </row>
    <row r="90" spans="1:29">
      <c r="A90" s="114"/>
      <c r="B90" s="23"/>
      <c r="C90" s="24"/>
      <c r="D90" s="45"/>
      <c r="E90" s="14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8"/>
      <c r="Z90" s="14"/>
      <c r="AA90" s="15"/>
      <c r="AB90" s="15"/>
      <c r="AC90" s="18"/>
    </row>
    <row r="91" spans="1:29">
      <c r="A91" s="114"/>
      <c r="B91" s="23"/>
      <c r="C91" s="24"/>
      <c r="D91" s="45"/>
      <c r="E91" s="14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8"/>
      <c r="Z91" s="14"/>
      <c r="AA91" s="15"/>
      <c r="AB91" s="15"/>
      <c r="AC91" s="18"/>
    </row>
    <row r="92" spans="1:29">
      <c r="A92" s="114"/>
      <c r="B92" s="23"/>
      <c r="C92" s="24"/>
      <c r="D92" s="45"/>
      <c r="E92" s="14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8"/>
      <c r="Z92" s="14"/>
      <c r="AA92" s="15"/>
      <c r="AB92" s="15"/>
      <c r="AC92" s="18"/>
    </row>
    <row r="93" spans="1:29">
      <c r="A93" s="114"/>
      <c r="B93" s="23"/>
      <c r="C93" s="24"/>
      <c r="D93" s="45"/>
      <c r="E93" s="14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8"/>
      <c r="Z93" s="14"/>
      <c r="AA93" s="15"/>
      <c r="AB93" s="15"/>
      <c r="AC93" s="18"/>
    </row>
    <row r="94" spans="1:29">
      <c r="A94" s="114"/>
      <c r="B94" s="23"/>
      <c r="C94" s="24"/>
      <c r="D94" s="45"/>
      <c r="E94" s="14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8"/>
      <c r="Z94" s="14"/>
      <c r="AA94" s="15"/>
      <c r="AB94" s="15"/>
      <c r="AC94" s="18"/>
    </row>
    <row r="95" spans="1:29">
      <c r="A95" s="114"/>
      <c r="B95" s="23"/>
      <c r="C95" s="24"/>
      <c r="D95" s="45"/>
      <c r="E95" s="14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8"/>
      <c r="Z95" s="14"/>
      <c r="AA95" s="15"/>
      <c r="AB95" s="15"/>
      <c r="AC95" s="18"/>
    </row>
    <row r="96" spans="1:29">
      <c r="A96" s="114"/>
      <c r="B96" s="23"/>
      <c r="C96" s="24"/>
      <c r="D96" s="45"/>
      <c r="E96" s="14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8"/>
      <c r="Z96" s="14"/>
      <c r="AA96" s="15"/>
      <c r="AB96" s="15"/>
      <c r="AC96" s="18"/>
    </row>
    <row r="97" spans="1:29">
      <c r="A97" s="114"/>
      <c r="B97" s="23"/>
      <c r="C97" s="24"/>
      <c r="D97" s="45"/>
      <c r="E97" s="14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8"/>
      <c r="Z97" s="14"/>
      <c r="AA97" s="15"/>
      <c r="AB97" s="15"/>
      <c r="AC97" s="18"/>
    </row>
    <row r="98" spans="1:29">
      <c r="A98" s="114"/>
      <c r="B98" s="23"/>
      <c r="C98" s="24"/>
      <c r="D98" s="45"/>
      <c r="E98" s="14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8"/>
      <c r="Z98" s="14"/>
      <c r="AA98" s="15"/>
      <c r="AB98" s="15"/>
      <c r="AC98" s="18"/>
    </row>
    <row r="99" spans="1:29">
      <c r="A99" s="114"/>
      <c r="B99" s="23"/>
      <c r="C99" s="24"/>
      <c r="D99" s="45"/>
      <c r="E99" s="14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8"/>
      <c r="Y99" s="4"/>
      <c r="Z99" s="14"/>
      <c r="AA99" s="15"/>
      <c r="AB99" s="15"/>
      <c r="AC99" s="18"/>
    </row>
    <row r="100" spans="1:29">
      <c r="A100" s="114"/>
      <c r="B100" s="23"/>
      <c r="C100" s="24"/>
      <c r="D100" s="45"/>
      <c r="E100" s="14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8"/>
      <c r="Z100" s="14"/>
      <c r="AA100" s="15"/>
      <c r="AB100" s="15"/>
      <c r="AC100" s="18"/>
    </row>
    <row r="101" spans="1:29">
      <c r="A101" s="114"/>
      <c r="B101" s="23"/>
      <c r="C101" s="24"/>
      <c r="D101" s="45"/>
      <c r="E101" s="14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8"/>
      <c r="Z101" s="14"/>
      <c r="AA101" s="15"/>
      <c r="AB101" s="15"/>
      <c r="AC101" s="18"/>
    </row>
    <row r="102" spans="1:29">
      <c r="A102" s="114"/>
      <c r="B102" s="23"/>
      <c r="C102" s="24"/>
      <c r="D102" s="45"/>
      <c r="E102" s="14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8"/>
      <c r="Z102" s="14"/>
      <c r="AA102" s="15"/>
      <c r="AB102" s="15"/>
      <c r="AC102" s="18"/>
    </row>
    <row r="103" spans="1:29">
      <c r="A103" s="114"/>
      <c r="B103" s="23"/>
      <c r="C103" s="24"/>
      <c r="D103" s="45"/>
      <c r="E103" s="14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8"/>
      <c r="Z103" s="14"/>
      <c r="AA103" s="15"/>
      <c r="AB103" s="15"/>
      <c r="AC103" s="18"/>
    </row>
    <row r="114" spans="5:6">
      <c r="E114" s="3"/>
      <c r="F114" s="3"/>
    </row>
  </sheetData>
  <mergeCells count="2">
    <mergeCell ref="E2:X3"/>
    <mergeCell ref="Z2:AC3"/>
  </mergeCells>
  <phoneticPr fontId="17" type="noConversion"/>
  <pageMargins left="0.25" right="0.25" top="0.75" bottom="0.75" header="0.3" footer="0.3"/>
  <pageSetup paperSize="9" scale="33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6"/>
  <sheetViews>
    <sheetView tabSelected="1" view="pageLayout" workbookViewId="0">
      <selection activeCell="D1" sqref="D1"/>
    </sheetView>
  </sheetViews>
  <sheetFormatPr baseColWidth="10" defaultColWidth="8.83203125" defaultRowHeight="14" x14ac:dyDescent="0"/>
  <cols>
    <col min="1" max="1" width="38.5" style="57" customWidth="1"/>
    <col min="2" max="2" width="10.5" style="53" customWidth="1"/>
    <col min="3" max="3" width="2.6640625" style="59" customWidth="1"/>
    <col min="4" max="4" width="10.5" style="59" customWidth="1"/>
    <col min="5" max="5" width="2.6640625" style="59" customWidth="1"/>
    <col min="6" max="6" width="10.5" style="59" customWidth="1"/>
    <col min="7" max="7" width="2.6640625" style="59" customWidth="1"/>
    <col min="8" max="8" width="10.5" style="59" customWidth="1"/>
    <col min="9" max="9" width="2.6640625" style="59" customWidth="1"/>
    <col min="10" max="10" width="10.5" style="59" customWidth="1"/>
    <col min="11" max="16384" width="8.83203125" style="59"/>
  </cols>
  <sheetData>
    <row r="1" spans="1:20" ht="23">
      <c r="A1" s="52" t="s">
        <v>2</v>
      </c>
      <c r="O1" s="57"/>
    </row>
    <row r="2" spans="1:20" ht="18">
      <c r="A2" s="54" t="s">
        <v>66</v>
      </c>
      <c r="B2" s="92"/>
      <c r="O2" s="57"/>
    </row>
    <row r="3" spans="1:20" s="60" customFormat="1" ht="37.5" customHeight="1">
      <c r="A3" s="82" t="s">
        <v>24</v>
      </c>
      <c r="C3" s="84"/>
      <c r="D3" s="85" t="s">
        <v>223</v>
      </c>
      <c r="E3" s="84"/>
      <c r="F3" s="83" t="s">
        <v>118</v>
      </c>
      <c r="G3" s="84"/>
      <c r="H3" s="85" t="s">
        <v>225</v>
      </c>
      <c r="I3" s="84"/>
      <c r="J3" s="119" t="s">
        <v>226</v>
      </c>
      <c r="L3" s="136"/>
      <c r="O3" s="129"/>
    </row>
    <row r="4" spans="1:20" ht="8" customHeight="1">
      <c r="A4" s="86"/>
      <c r="C4" s="57"/>
      <c r="D4" s="88"/>
      <c r="E4" s="57"/>
      <c r="F4" s="87"/>
      <c r="G4" s="57"/>
      <c r="H4" s="89"/>
      <c r="I4" s="57"/>
      <c r="J4" s="120"/>
      <c r="O4" s="87"/>
    </row>
    <row r="5" spans="1:20">
      <c r="A5" s="86" t="s">
        <v>4</v>
      </c>
      <c r="C5" s="57"/>
      <c r="D5" s="89"/>
      <c r="E5" s="57"/>
      <c r="F5" s="57"/>
      <c r="G5" s="57"/>
      <c r="H5" s="89"/>
      <c r="I5" s="57"/>
      <c r="J5" s="120"/>
      <c r="L5" s="137"/>
      <c r="O5" s="56"/>
    </row>
    <row r="6" spans="1:20">
      <c r="A6" s="90" t="s">
        <v>5</v>
      </c>
      <c r="C6" s="57"/>
      <c r="D6" s="75">
        <v>208000</v>
      </c>
      <c r="E6" s="57"/>
      <c r="F6" s="57">
        <f>+Bogføring!E78</f>
        <v>258500</v>
      </c>
      <c r="G6" s="57"/>
      <c r="H6" s="89">
        <v>232000</v>
      </c>
      <c r="I6" s="57"/>
      <c r="J6" s="120">
        <v>232000</v>
      </c>
      <c r="O6" s="56"/>
      <c r="T6" s="57"/>
    </row>
    <row r="7" spans="1:20">
      <c r="A7" s="90" t="s">
        <v>100</v>
      </c>
      <c r="C7" s="57"/>
      <c r="D7" s="75">
        <v>16393</v>
      </c>
      <c r="E7" s="57"/>
      <c r="F7" s="57">
        <f>+Bogføring!F78</f>
        <v>1727.69</v>
      </c>
      <c r="G7" s="57"/>
      <c r="H7" s="89">
        <v>0</v>
      </c>
      <c r="I7" s="57"/>
      <c r="J7" s="120">
        <v>0</v>
      </c>
      <c r="O7" s="56"/>
      <c r="T7" s="57"/>
    </row>
    <row r="8" spans="1:20">
      <c r="A8" s="90" t="s">
        <v>6</v>
      </c>
      <c r="C8" s="57"/>
      <c r="D8" s="75">
        <f>+Bogføring!G78</f>
        <v>0</v>
      </c>
      <c r="E8" s="57"/>
      <c r="F8" s="57">
        <v>0</v>
      </c>
      <c r="G8" s="57"/>
      <c r="H8" s="133">
        <v>0</v>
      </c>
      <c r="I8" s="57"/>
      <c r="J8" s="131">
        <v>0</v>
      </c>
      <c r="O8" s="56"/>
      <c r="T8" s="57"/>
    </row>
    <row r="9" spans="1:20">
      <c r="A9" s="86"/>
      <c r="C9" s="57"/>
      <c r="D9" s="74">
        <f>+SUM(D6:D8)</f>
        <v>224393</v>
      </c>
      <c r="E9" s="57"/>
      <c r="F9" s="55">
        <f>F6+F7+F8</f>
        <v>260227.69</v>
      </c>
      <c r="G9" s="57"/>
      <c r="H9" s="74">
        <f>+SUM(H6:H8)</f>
        <v>232000</v>
      </c>
      <c r="I9" s="57"/>
      <c r="J9" s="121">
        <f>+SUM(J6:J8)</f>
        <v>232000</v>
      </c>
      <c r="O9" s="56"/>
      <c r="T9" s="56"/>
    </row>
    <row r="10" spans="1:20" ht="8" customHeight="1">
      <c r="A10" s="86"/>
      <c r="C10" s="57"/>
      <c r="D10" s="75"/>
      <c r="E10" s="57"/>
      <c r="F10" s="57"/>
      <c r="G10" s="57"/>
      <c r="H10" s="89"/>
      <c r="I10" s="57"/>
      <c r="J10" s="120"/>
      <c r="O10" s="56"/>
      <c r="T10" s="57"/>
    </row>
    <row r="11" spans="1:20">
      <c r="A11" s="86" t="s">
        <v>78</v>
      </c>
      <c r="C11" s="57"/>
      <c r="D11" s="75"/>
      <c r="E11" s="57"/>
      <c r="F11" s="57"/>
      <c r="G11" s="57"/>
      <c r="H11" s="89"/>
      <c r="I11" s="57"/>
      <c r="J11" s="120"/>
      <c r="O11" s="56"/>
      <c r="T11" s="57"/>
    </row>
    <row r="12" spans="1:20">
      <c r="A12" s="90" t="s">
        <v>9</v>
      </c>
      <c r="C12" s="57"/>
      <c r="D12" s="75">
        <v>1294</v>
      </c>
      <c r="E12" s="57"/>
      <c r="F12" s="57">
        <f>+Bogføring!H79</f>
        <v>1223.6300000000001</v>
      </c>
      <c r="G12" s="57"/>
      <c r="H12" s="89">
        <v>1500</v>
      </c>
      <c r="I12" s="57"/>
      <c r="J12" s="120">
        <v>1500</v>
      </c>
      <c r="O12" s="56"/>
      <c r="T12" s="57"/>
    </row>
    <row r="13" spans="1:20">
      <c r="A13" s="90" t="s">
        <v>67</v>
      </c>
      <c r="C13" s="57"/>
      <c r="D13" s="75">
        <v>468</v>
      </c>
      <c r="E13" s="57"/>
      <c r="F13" s="57">
        <f>+Bogføring!I79</f>
        <v>958</v>
      </c>
      <c r="G13" s="57"/>
      <c r="H13" s="89">
        <v>1000</v>
      </c>
      <c r="I13" s="57"/>
      <c r="J13" s="120">
        <v>1000</v>
      </c>
      <c r="O13" s="56"/>
      <c r="T13" s="57"/>
    </row>
    <row r="14" spans="1:20">
      <c r="A14" s="90" t="s">
        <v>68</v>
      </c>
      <c r="C14" s="57"/>
      <c r="D14" s="75">
        <v>4481</v>
      </c>
      <c r="E14" s="57"/>
      <c r="F14" s="57">
        <f>+Bogføring!V79</f>
        <v>5361.8</v>
      </c>
      <c r="G14" s="57"/>
      <c r="H14" s="89">
        <v>6000</v>
      </c>
      <c r="I14" s="57"/>
      <c r="J14" s="120">
        <v>6000</v>
      </c>
      <c r="O14" s="56"/>
      <c r="T14" s="57"/>
    </row>
    <row r="15" spans="1:20">
      <c r="A15" s="90" t="s">
        <v>74</v>
      </c>
      <c r="C15" s="57"/>
      <c r="D15" s="75">
        <v>82365</v>
      </c>
      <c r="E15" s="57"/>
      <c r="F15" s="57">
        <f>+Bogføring!K79</f>
        <v>116957.52</v>
      </c>
      <c r="G15" s="57"/>
      <c r="H15" s="89">
        <v>120000</v>
      </c>
      <c r="I15" s="57"/>
      <c r="J15" s="120">
        <v>120000</v>
      </c>
      <c r="O15" s="56"/>
      <c r="T15" s="57"/>
    </row>
    <row r="16" spans="1:20">
      <c r="A16" s="90" t="s">
        <v>14</v>
      </c>
      <c r="C16" s="57"/>
      <c r="D16" s="75">
        <v>17553</v>
      </c>
      <c r="E16" s="57"/>
      <c r="F16" s="57">
        <f>+Bogføring!M79</f>
        <v>22051.870000000003</v>
      </c>
      <c r="G16" s="57"/>
      <c r="H16" s="89">
        <v>25000</v>
      </c>
      <c r="I16" s="57"/>
      <c r="J16" s="120">
        <v>25000</v>
      </c>
      <c r="O16" s="56"/>
      <c r="T16" s="57"/>
    </row>
    <row r="17" spans="1:20">
      <c r="A17" s="90" t="s">
        <v>16</v>
      </c>
      <c r="C17" s="57"/>
      <c r="D17" s="75">
        <v>3298</v>
      </c>
      <c r="E17" s="57"/>
      <c r="F17" s="57">
        <f>+Bogføring!O79</f>
        <v>3354.3100000000004</v>
      </c>
      <c r="G17" s="57"/>
      <c r="H17" s="89">
        <v>3500</v>
      </c>
      <c r="I17" s="57"/>
      <c r="J17" s="120">
        <v>3500</v>
      </c>
      <c r="O17" s="56"/>
      <c r="T17" s="57"/>
    </row>
    <row r="18" spans="1:20">
      <c r="A18" s="90"/>
      <c r="C18" s="57"/>
      <c r="D18" s="74">
        <f>SUM(D12:D17)</f>
        <v>109459</v>
      </c>
      <c r="E18" s="57"/>
      <c r="F18" s="55">
        <f>F12+F13+F14+F15+F16+F17</f>
        <v>149907.13</v>
      </c>
      <c r="G18" s="57"/>
      <c r="H18" s="74">
        <f>SUM(H12:H17)</f>
        <v>157000</v>
      </c>
      <c r="I18" s="57"/>
      <c r="J18" s="121">
        <f>SUM(J12:J17)</f>
        <v>157000</v>
      </c>
      <c r="O18" s="56"/>
      <c r="T18" s="56"/>
    </row>
    <row r="19" spans="1:20" ht="8" customHeight="1">
      <c r="A19" s="90"/>
      <c r="C19" s="57"/>
      <c r="D19" s="75"/>
      <c r="E19" s="57"/>
      <c r="F19" s="57"/>
      <c r="G19" s="57"/>
      <c r="H19" s="89"/>
      <c r="I19" s="57"/>
      <c r="J19" s="120"/>
      <c r="O19" s="56"/>
      <c r="T19" s="57"/>
    </row>
    <row r="20" spans="1:20">
      <c r="A20" s="86" t="s">
        <v>79</v>
      </c>
      <c r="C20" s="57"/>
      <c r="D20" s="75"/>
      <c r="E20" s="57"/>
      <c r="F20" s="57"/>
      <c r="G20" s="57"/>
      <c r="H20" s="89"/>
      <c r="I20" s="57"/>
      <c r="J20" s="120"/>
      <c r="O20" s="56"/>
      <c r="T20" s="57"/>
    </row>
    <row r="21" spans="1:20">
      <c r="A21" s="90" t="s">
        <v>57</v>
      </c>
      <c r="C21" s="57"/>
      <c r="D21" s="75">
        <v>1393</v>
      </c>
      <c r="E21" s="57"/>
      <c r="F21" s="57">
        <f>+Bogføring!J79</f>
        <v>3607.3900000000003</v>
      </c>
      <c r="G21" s="57"/>
      <c r="H21" s="89">
        <v>5000</v>
      </c>
      <c r="I21" s="57"/>
      <c r="J21" s="120">
        <v>5000</v>
      </c>
      <c r="O21" s="56"/>
      <c r="T21" s="57"/>
    </row>
    <row r="22" spans="1:20">
      <c r="A22" s="90" t="s">
        <v>93</v>
      </c>
      <c r="C22" s="57"/>
      <c r="D22" s="75">
        <v>0</v>
      </c>
      <c r="E22" s="57"/>
      <c r="F22" s="57">
        <f>+Bogføring!P79</f>
        <v>10500</v>
      </c>
      <c r="G22" s="57"/>
      <c r="H22" s="89">
        <v>10000</v>
      </c>
      <c r="I22" s="57"/>
      <c r="J22" s="120">
        <v>10000</v>
      </c>
      <c r="O22" s="56"/>
      <c r="T22" s="57"/>
    </row>
    <row r="23" spans="1:20">
      <c r="A23" s="90" t="s">
        <v>224</v>
      </c>
      <c r="C23" s="57"/>
      <c r="D23" s="75">
        <v>-11264</v>
      </c>
      <c r="E23" s="57"/>
      <c r="F23" s="57">
        <v>0</v>
      </c>
      <c r="G23" s="57"/>
      <c r="H23" s="89">
        <v>10000</v>
      </c>
      <c r="I23" s="57"/>
      <c r="J23" s="120"/>
      <c r="O23" s="56"/>
      <c r="T23" s="57"/>
    </row>
    <row r="24" spans="1:20">
      <c r="A24" s="90" t="s">
        <v>107</v>
      </c>
      <c r="C24" s="57"/>
      <c r="D24" s="75">
        <v>1434</v>
      </c>
      <c r="E24" s="57"/>
      <c r="F24" s="57">
        <f>+Bogføring!L79</f>
        <v>5203.8</v>
      </c>
      <c r="G24" s="57"/>
      <c r="H24" s="89">
        <v>3000</v>
      </c>
      <c r="I24" s="57"/>
      <c r="J24" s="120">
        <v>3000</v>
      </c>
      <c r="O24" s="56"/>
      <c r="T24" s="57"/>
    </row>
    <row r="25" spans="1:20">
      <c r="A25" s="90" t="s">
        <v>87</v>
      </c>
      <c r="C25" s="57"/>
      <c r="D25" s="75">
        <v>0</v>
      </c>
      <c r="E25" s="57"/>
      <c r="F25" s="57">
        <f>+Bogføring!U79</f>
        <v>15821.1</v>
      </c>
      <c r="G25" s="57"/>
      <c r="H25" s="89"/>
      <c r="I25" s="57"/>
      <c r="J25" s="120"/>
      <c r="O25" s="56"/>
      <c r="T25" s="57"/>
    </row>
    <row r="26" spans="1:20">
      <c r="A26" s="90" t="s">
        <v>92</v>
      </c>
      <c r="C26" s="57"/>
      <c r="D26" s="75">
        <v>678</v>
      </c>
      <c r="E26" s="57"/>
      <c r="F26" s="57">
        <f>+Bogføring!Q79</f>
        <v>370</v>
      </c>
      <c r="G26" s="57"/>
      <c r="H26" s="89">
        <v>15000</v>
      </c>
      <c r="I26" s="57"/>
      <c r="J26" s="120">
        <v>15000</v>
      </c>
      <c r="O26" s="56"/>
      <c r="T26" s="57"/>
    </row>
    <row r="27" spans="1:20">
      <c r="A27" s="90" t="s">
        <v>222</v>
      </c>
      <c r="C27" s="57"/>
      <c r="D27" s="75"/>
      <c r="E27" s="57"/>
      <c r="F27" s="57">
        <f>+Bogføring!R79</f>
        <v>17783.13</v>
      </c>
      <c r="G27" s="57"/>
      <c r="H27" s="89">
        <v>15000</v>
      </c>
      <c r="I27" s="57"/>
      <c r="J27" s="120">
        <v>15000</v>
      </c>
      <c r="O27" s="56"/>
      <c r="T27" s="57"/>
    </row>
    <row r="28" spans="1:20">
      <c r="A28" s="90"/>
      <c r="C28" s="57"/>
      <c r="D28" s="74">
        <f>SUM(D21:D26)</f>
        <v>-7759</v>
      </c>
      <c r="E28" s="57"/>
      <c r="F28" s="55">
        <f>F20+F21+F22+F24+F25+F26+F27</f>
        <v>53285.42</v>
      </c>
      <c r="G28" s="57"/>
      <c r="H28" s="74">
        <f>SUM(H21:H27)</f>
        <v>58000</v>
      </c>
      <c r="I28" s="57"/>
      <c r="J28" s="121">
        <f>SUM(J21:J27)</f>
        <v>48000</v>
      </c>
      <c r="O28" s="56"/>
      <c r="T28" s="56"/>
    </row>
    <row r="29" spans="1:20">
      <c r="A29" s="86" t="s">
        <v>80</v>
      </c>
      <c r="C29" s="57"/>
      <c r="D29" s="74">
        <f>+D18+D28</f>
        <v>101700</v>
      </c>
      <c r="E29" s="57"/>
      <c r="F29" s="55">
        <f>F18+F28</f>
        <v>203192.55</v>
      </c>
      <c r="G29" s="57"/>
      <c r="H29" s="74">
        <f>+H18+H28</f>
        <v>215000</v>
      </c>
      <c r="I29" s="57"/>
      <c r="J29" s="121">
        <f>+J18+J28</f>
        <v>205000</v>
      </c>
      <c r="O29" s="56"/>
      <c r="T29" s="56"/>
    </row>
    <row r="30" spans="1:20" ht="8" customHeight="1">
      <c r="A30" s="86"/>
      <c r="C30" s="57"/>
      <c r="D30" s="76"/>
      <c r="E30" s="57"/>
      <c r="F30" s="57"/>
      <c r="G30" s="57"/>
      <c r="H30" s="89"/>
      <c r="I30" s="57"/>
      <c r="J30" s="120"/>
      <c r="O30" s="56"/>
      <c r="T30" s="57"/>
    </row>
    <row r="31" spans="1:20" ht="15" thickBot="1">
      <c r="A31" s="86" t="s">
        <v>71</v>
      </c>
      <c r="C31" s="57"/>
      <c r="D31" s="77">
        <f>D9-D29</f>
        <v>122693</v>
      </c>
      <c r="E31" s="57"/>
      <c r="F31" s="61">
        <f>F9-F29</f>
        <v>57035.140000000014</v>
      </c>
      <c r="G31" s="57"/>
      <c r="H31" s="77">
        <f>+H9-H29</f>
        <v>17000</v>
      </c>
      <c r="I31" s="57"/>
      <c r="J31" s="122">
        <f>+J9-J29</f>
        <v>27000</v>
      </c>
      <c r="O31" s="130"/>
      <c r="T31" s="130"/>
    </row>
    <row r="32" spans="1:20" ht="6.75" customHeight="1" thickTop="1">
      <c r="A32" s="91"/>
      <c r="B32" s="92"/>
      <c r="C32" s="93"/>
      <c r="D32" s="99"/>
      <c r="E32" s="94"/>
      <c r="F32" s="94"/>
      <c r="G32" s="94"/>
      <c r="H32" s="100"/>
      <c r="I32" s="94"/>
      <c r="J32" s="123"/>
      <c r="O32" s="56"/>
      <c r="T32" s="57"/>
    </row>
    <row r="33" spans="1:20">
      <c r="B33" s="55"/>
      <c r="D33" s="58"/>
      <c r="E33" s="79"/>
      <c r="F33" s="79"/>
      <c r="G33" s="79"/>
      <c r="H33" s="134"/>
      <c r="I33" s="79"/>
      <c r="J33" s="124"/>
      <c r="O33" s="56"/>
      <c r="T33" s="57"/>
    </row>
    <row r="34" spans="1:20" ht="29">
      <c r="A34" s="82" t="s">
        <v>69</v>
      </c>
      <c r="C34" s="84"/>
      <c r="D34" s="85" t="s">
        <v>108</v>
      </c>
      <c r="E34" s="84"/>
      <c r="F34" s="83" t="s">
        <v>118</v>
      </c>
      <c r="G34" s="84"/>
      <c r="H34" s="85" t="s">
        <v>109</v>
      </c>
      <c r="I34" s="84"/>
      <c r="J34" s="119" t="s">
        <v>109</v>
      </c>
      <c r="O34" s="129"/>
    </row>
    <row r="35" spans="1:20" ht="8" customHeight="1">
      <c r="A35" s="86"/>
      <c r="C35" s="57"/>
      <c r="D35" s="88"/>
      <c r="E35" s="57"/>
      <c r="F35" s="57"/>
      <c r="G35" s="57"/>
      <c r="H35" s="89"/>
      <c r="I35" s="57"/>
      <c r="J35" s="120"/>
      <c r="O35" s="56"/>
    </row>
    <row r="36" spans="1:20">
      <c r="A36" s="86" t="s">
        <v>26</v>
      </c>
      <c r="C36" s="57"/>
      <c r="D36" s="75"/>
      <c r="E36" s="57"/>
      <c r="F36" s="57"/>
      <c r="G36" s="57"/>
      <c r="H36" s="89"/>
      <c r="I36" s="57"/>
      <c r="J36" s="120"/>
      <c r="O36" s="56"/>
    </row>
    <row r="37" spans="1:20">
      <c r="A37" s="90" t="s">
        <v>103</v>
      </c>
      <c r="C37" s="57"/>
      <c r="D37" s="75">
        <v>0</v>
      </c>
      <c r="E37" s="57"/>
      <c r="F37" s="57">
        <f>+Bogføring!Z80</f>
        <v>0</v>
      </c>
      <c r="G37" s="57"/>
      <c r="H37" s="89">
        <v>0</v>
      </c>
      <c r="I37" s="57"/>
      <c r="J37" s="120">
        <v>0</v>
      </c>
      <c r="O37" s="56"/>
    </row>
    <row r="38" spans="1:20">
      <c r="A38" s="90" t="s">
        <v>28</v>
      </c>
      <c r="C38" s="57"/>
      <c r="D38" s="75">
        <v>345725</v>
      </c>
      <c r="E38" s="57"/>
      <c r="F38" s="57">
        <f>+Bogføring!AA80</f>
        <v>387509.85999999987</v>
      </c>
      <c r="G38" s="57"/>
      <c r="H38" s="89">
        <v>0</v>
      </c>
      <c r="I38" s="57"/>
      <c r="J38" s="120">
        <v>0</v>
      </c>
      <c r="L38" s="145"/>
      <c r="O38" s="56"/>
    </row>
    <row r="39" spans="1:20" ht="15" thickBot="1">
      <c r="A39" s="86" t="s">
        <v>29</v>
      </c>
      <c r="C39" s="57"/>
      <c r="D39" s="78">
        <f>+SUM(D37:D38)</f>
        <v>345725</v>
      </c>
      <c r="E39" s="57"/>
      <c r="F39" s="132">
        <f>F37+F38</f>
        <v>387509.85999999987</v>
      </c>
      <c r="G39" s="57"/>
      <c r="H39" s="78">
        <f>+SUM(H37:H38)</f>
        <v>0</v>
      </c>
      <c r="I39" s="57"/>
      <c r="J39" s="125">
        <f>+SUM(J37:J38)</f>
        <v>0</v>
      </c>
      <c r="O39" s="130"/>
    </row>
    <row r="40" spans="1:20" ht="15" thickTop="1">
      <c r="A40" s="90"/>
      <c r="C40" s="57"/>
      <c r="D40" s="75"/>
      <c r="E40" s="57"/>
      <c r="G40" s="57"/>
      <c r="H40" s="89"/>
      <c r="I40" s="57"/>
      <c r="J40" s="120"/>
      <c r="O40" s="56"/>
    </row>
    <row r="41" spans="1:20">
      <c r="A41" s="86" t="s">
        <v>30</v>
      </c>
      <c r="C41" s="57"/>
      <c r="D41" s="75"/>
      <c r="E41" s="57"/>
      <c r="F41" s="57"/>
      <c r="G41" s="57"/>
      <c r="H41" s="89"/>
      <c r="I41" s="57"/>
      <c r="J41" s="120"/>
      <c r="O41" s="56"/>
    </row>
    <row r="42" spans="1:20">
      <c r="A42" s="90" t="s">
        <v>70</v>
      </c>
      <c r="C42" s="57"/>
      <c r="D42" s="75">
        <v>202555</v>
      </c>
      <c r="E42" s="57"/>
      <c r="F42" s="57">
        <v>325248</v>
      </c>
      <c r="G42" s="57"/>
      <c r="H42" s="89">
        <f>D44</f>
        <v>325248</v>
      </c>
      <c r="I42" s="57"/>
      <c r="J42" s="120">
        <f>F44</f>
        <v>382283.13999999996</v>
      </c>
      <c r="O42" s="56"/>
    </row>
    <row r="43" spans="1:20">
      <c r="A43" s="95" t="s">
        <v>71</v>
      </c>
      <c r="C43" s="57"/>
      <c r="D43" s="75">
        <f>D31</f>
        <v>122693</v>
      </c>
      <c r="E43" s="57"/>
      <c r="F43" s="57">
        <f>-Bogføring!AB79</f>
        <v>57035.139999999978</v>
      </c>
      <c r="G43" s="57"/>
      <c r="H43" s="89">
        <f>+H31</f>
        <v>17000</v>
      </c>
      <c r="I43" s="57"/>
      <c r="J43" s="120">
        <f>+J31</f>
        <v>27000</v>
      </c>
      <c r="O43" s="56"/>
    </row>
    <row r="44" spans="1:20">
      <c r="A44" s="95" t="s">
        <v>72</v>
      </c>
      <c r="C44" s="57"/>
      <c r="D44" s="74">
        <f>SUM(D42:D43)</f>
        <v>325248</v>
      </c>
      <c r="E44" s="57"/>
      <c r="F44" s="55">
        <f>F42+F43</f>
        <v>382283.13999999996</v>
      </c>
      <c r="G44" s="57"/>
      <c r="H44" s="74">
        <f>SUM(H42:H43)</f>
        <v>342248</v>
      </c>
      <c r="I44" s="57"/>
      <c r="J44" s="121">
        <f>SUM(J42:J43)</f>
        <v>409283.13999999996</v>
      </c>
      <c r="O44" s="56"/>
    </row>
    <row r="45" spans="1:20">
      <c r="A45" s="90"/>
      <c r="C45" s="57"/>
      <c r="D45" s="75"/>
      <c r="E45" s="57"/>
      <c r="F45" s="57"/>
      <c r="G45" s="57"/>
      <c r="H45" s="89"/>
      <c r="I45" s="57"/>
      <c r="J45" s="120"/>
      <c r="O45" s="56"/>
    </row>
    <row r="46" spans="1:20">
      <c r="A46" s="90" t="s">
        <v>73</v>
      </c>
      <c r="C46" s="57"/>
      <c r="D46" s="75">
        <v>20477</v>
      </c>
      <c r="E46" s="57"/>
      <c r="F46" s="56">
        <f>-Bogføring!AC80</f>
        <v>5226.5600000000013</v>
      </c>
      <c r="G46" s="57"/>
      <c r="H46" s="75">
        <v>0</v>
      </c>
      <c r="I46" s="57"/>
      <c r="J46" s="126">
        <v>0</v>
      </c>
      <c r="L46" s="145"/>
      <c r="O46" s="56"/>
    </row>
    <row r="47" spans="1:20" ht="15" thickBot="1">
      <c r="A47" s="86" t="s">
        <v>33</v>
      </c>
      <c r="C47" s="57"/>
      <c r="D47" s="78">
        <f>D44+D46</f>
        <v>345725</v>
      </c>
      <c r="E47" s="57"/>
      <c r="F47" s="62">
        <f>F44+F46</f>
        <v>387509.69999999995</v>
      </c>
      <c r="G47" s="57"/>
      <c r="H47" s="78">
        <f>SUM(H44:H46)</f>
        <v>342248</v>
      </c>
      <c r="I47" s="57"/>
      <c r="J47" s="125">
        <f>SUM(J44:J46)</f>
        <v>409283.13999999996</v>
      </c>
      <c r="O47" s="130"/>
    </row>
    <row r="48" spans="1:20" ht="5.25" customHeight="1" thickTop="1">
      <c r="A48" s="91"/>
      <c r="B48" s="92"/>
      <c r="C48" s="93"/>
      <c r="D48" s="100"/>
      <c r="E48" s="93"/>
      <c r="F48" s="93"/>
      <c r="G48" s="93"/>
      <c r="H48" s="100"/>
      <c r="I48" s="93"/>
      <c r="J48" s="123"/>
      <c r="O48" s="56"/>
    </row>
    <row r="49" spans="1:15">
      <c r="B49" s="55"/>
      <c r="D49" s="79"/>
      <c r="H49" s="134"/>
      <c r="J49" s="124"/>
      <c r="O49" s="56"/>
    </row>
    <row r="50" spans="1:15">
      <c r="A50" s="96" t="s">
        <v>75</v>
      </c>
      <c r="C50" s="97"/>
      <c r="D50" s="98"/>
      <c r="E50" s="97"/>
      <c r="F50" s="97"/>
      <c r="G50" s="97"/>
      <c r="H50" s="98"/>
      <c r="I50" s="97"/>
      <c r="J50" s="127"/>
      <c r="O50" s="56"/>
    </row>
    <row r="51" spans="1:15">
      <c r="A51" s="90" t="s">
        <v>76</v>
      </c>
      <c r="C51" s="57"/>
      <c r="D51" s="89">
        <v>116</v>
      </c>
      <c r="E51" s="57"/>
      <c r="F51" s="57">
        <v>116</v>
      </c>
      <c r="G51" s="57"/>
      <c r="H51" s="89">
        <v>116</v>
      </c>
      <c r="I51" s="57"/>
      <c r="J51" s="120">
        <v>116</v>
      </c>
      <c r="O51" s="56"/>
    </row>
    <row r="52" spans="1:15">
      <c r="A52" s="90" t="s">
        <v>77</v>
      </c>
      <c r="C52" s="57"/>
      <c r="D52" s="75">
        <v>2000</v>
      </c>
      <c r="E52" s="57"/>
      <c r="F52" s="56">
        <v>2000</v>
      </c>
      <c r="G52" s="57"/>
      <c r="H52" s="75">
        <v>2000</v>
      </c>
      <c r="I52" s="57"/>
      <c r="J52" s="126">
        <v>2000</v>
      </c>
      <c r="O52" s="56"/>
    </row>
    <row r="53" spans="1:15">
      <c r="A53" s="90" t="s">
        <v>85</v>
      </c>
      <c r="C53" s="57"/>
      <c r="D53" s="75">
        <f>+D18/D51</f>
        <v>943.61206896551721</v>
      </c>
      <c r="E53" s="57"/>
      <c r="F53" s="56">
        <f>+F18/F51</f>
        <v>1292.3028448275863</v>
      </c>
      <c r="G53" s="57"/>
      <c r="H53" s="75">
        <f>+H18/H51</f>
        <v>1353.4482758620691</v>
      </c>
      <c r="I53" s="57"/>
      <c r="J53" s="126">
        <f>+J18/J51</f>
        <v>1353.4482758620691</v>
      </c>
      <c r="O53" s="56"/>
    </row>
    <row r="54" spans="1:15">
      <c r="A54" s="91" t="s">
        <v>86</v>
      </c>
      <c r="B54" s="92"/>
      <c r="C54" s="93"/>
      <c r="D54" s="99">
        <f>+D28/D51</f>
        <v>-66.887931034482762</v>
      </c>
      <c r="E54" s="93"/>
      <c r="F54" s="92">
        <f>+F28/F51</f>
        <v>459.35706896551721</v>
      </c>
      <c r="G54" s="93"/>
      <c r="H54" s="99">
        <f>+H28/H51</f>
        <v>500</v>
      </c>
      <c r="I54" s="93"/>
      <c r="J54" s="128">
        <f>+J28/J51</f>
        <v>413.79310344827587</v>
      </c>
      <c r="O54" s="56"/>
    </row>
    <row r="55" spans="1:15">
      <c r="D55" s="79"/>
      <c r="H55" s="79"/>
      <c r="O55" s="57"/>
    </row>
    <row r="56" spans="1:15" s="65" customFormat="1" hidden="1">
      <c r="A56" s="63" t="s">
        <v>81</v>
      </c>
      <c r="B56" s="64">
        <f>+O39-O47</f>
        <v>0</v>
      </c>
      <c r="D56" s="64">
        <f>+D39-D47</f>
        <v>0</v>
      </c>
      <c r="F56" s="64" t="e">
        <f>+#REF!-F47</f>
        <v>#REF!</v>
      </c>
      <c r="H56" s="64">
        <f>+H39-H47</f>
        <v>-342248</v>
      </c>
    </row>
    <row r="57" spans="1:15" s="65" customFormat="1">
      <c r="A57" s="63"/>
      <c r="B57" s="64"/>
      <c r="D57" s="64"/>
      <c r="F57" s="64"/>
      <c r="H57" s="64"/>
    </row>
    <row r="58" spans="1:15">
      <c r="A58" s="57" t="s">
        <v>228</v>
      </c>
    </row>
    <row r="59" spans="1:15">
      <c r="A59" s="57" t="s">
        <v>61</v>
      </c>
    </row>
    <row r="63" spans="1:15">
      <c r="A63" s="57" t="s">
        <v>84</v>
      </c>
      <c r="B63" s="81" t="s">
        <v>94</v>
      </c>
      <c r="G63" s="59" t="s">
        <v>104</v>
      </c>
      <c r="H63" s="80"/>
    </row>
    <row r="64" spans="1:15">
      <c r="B64" s="81"/>
      <c r="H64" s="80"/>
    </row>
    <row r="65" spans="1:8">
      <c r="B65" s="81"/>
      <c r="H65" s="80"/>
    </row>
    <row r="66" spans="1:8">
      <c r="A66" s="57" t="s">
        <v>95</v>
      </c>
      <c r="B66" s="81" t="s">
        <v>90</v>
      </c>
      <c r="G66" s="59" t="s">
        <v>229</v>
      </c>
      <c r="H66" s="80"/>
    </row>
  </sheetData>
  <phoneticPr fontId="17" type="noConversion"/>
  <pageMargins left="0.70866141732283472" right="0.70866141732283472" top="0.74803149606299213" bottom="0.74803149606299213" header="0.31496062992125984" footer="0.31496062992125984"/>
  <pageSetup paperSize="9" scale="80" orientation="portrait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4"/>
  <sheetViews>
    <sheetView zoomScale="80" zoomScaleNormal="80" zoomScalePageLayoutView="80" workbookViewId="0">
      <selection activeCell="B31" sqref="B31"/>
    </sheetView>
  </sheetViews>
  <sheetFormatPr baseColWidth="10" defaultColWidth="8.83203125" defaultRowHeight="14" x14ac:dyDescent="0"/>
  <cols>
    <col min="1" max="1" width="51.1640625" bestFit="1" customWidth="1"/>
    <col min="2" max="2" width="12" style="34" bestFit="1" customWidth="1"/>
  </cols>
  <sheetData>
    <row r="1" spans="1:2" ht="18">
      <c r="A1" s="6" t="s">
        <v>2</v>
      </c>
    </row>
    <row r="2" spans="1:2" ht="18">
      <c r="A2" s="6" t="s">
        <v>3</v>
      </c>
    </row>
    <row r="3" spans="1:2">
      <c r="B3" s="35"/>
    </row>
    <row r="4" spans="1:2" ht="18">
      <c r="A4" s="6" t="s">
        <v>24</v>
      </c>
      <c r="B4" s="36" t="s">
        <v>23</v>
      </c>
    </row>
    <row r="5" spans="1:2">
      <c r="A5" s="1" t="s">
        <v>4</v>
      </c>
    </row>
    <row r="6" spans="1:2">
      <c r="A6" t="s">
        <v>5</v>
      </c>
      <c r="B6" s="34" t="e">
        <f>+Bogføring!#REF!</f>
        <v>#REF!</v>
      </c>
    </row>
    <row r="7" spans="1:2">
      <c r="A7" t="s">
        <v>6</v>
      </c>
      <c r="B7" s="34" t="e">
        <f>+Bogføring!#REF!</f>
        <v>#REF!</v>
      </c>
    </row>
    <row r="8" spans="1:2">
      <c r="A8" s="10" t="s">
        <v>7</v>
      </c>
      <c r="B8" s="41" t="e">
        <f>+SUM(B6:B7)</f>
        <v>#REF!</v>
      </c>
    </row>
    <row r="9" spans="1:2">
      <c r="A9" s="1" t="s">
        <v>8</v>
      </c>
    </row>
    <row r="10" spans="1:2">
      <c r="A10" s="9" t="s">
        <v>9</v>
      </c>
      <c r="B10" s="34" t="e">
        <f>-Bogføring!#REF!</f>
        <v>#REF!</v>
      </c>
    </row>
    <row r="11" spans="1:2">
      <c r="A11" s="9" t="s">
        <v>10</v>
      </c>
      <c r="B11" s="34" t="e">
        <f>-Bogføring!#REF!</f>
        <v>#REF!</v>
      </c>
    </row>
    <row r="12" spans="1:2">
      <c r="A12" s="9" t="s">
        <v>11</v>
      </c>
      <c r="B12" s="34" t="e">
        <f>-Bogføring!#REF!</f>
        <v>#REF!</v>
      </c>
    </row>
    <row r="13" spans="1:2">
      <c r="A13" s="9" t="s">
        <v>12</v>
      </c>
      <c r="B13" s="34" t="e">
        <f>-Bogføring!#REF!</f>
        <v>#REF!</v>
      </c>
    </row>
    <row r="14" spans="1:2">
      <c r="A14" s="9" t="s">
        <v>13</v>
      </c>
      <c r="B14" s="34" t="e">
        <f>-Bogføring!#REF!</f>
        <v>#REF!</v>
      </c>
    </row>
    <row r="15" spans="1:2">
      <c r="A15" s="9" t="s">
        <v>14</v>
      </c>
      <c r="B15" s="34" t="e">
        <f>-Bogføring!#REF!</f>
        <v>#REF!</v>
      </c>
    </row>
    <row r="16" spans="1:2">
      <c r="A16" s="9" t="s">
        <v>15</v>
      </c>
      <c r="B16" s="34" t="e">
        <f>-Bogføring!#REF!</f>
        <v>#REF!</v>
      </c>
    </row>
    <row r="17" spans="1:2">
      <c r="A17" s="9" t="s">
        <v>16</v>
      </c>
      <c r="B17" s="34" t="e">
        <f>-Bogføring!#REF!</f>
        <v>#REF!</v>
      </c>
    </row>
    <row r="18" spans="1:2">
      <c r="A18" s="9" t="s">
        <v>17</v>
      </c>
      <c r="B18" s="34" t="e">
        <f>-Bogføring!#REF!</f>
        <v>#REF!</v>
      </c>
    </row>
    <row r="19" spans="1:2">
      <c r="A19" s="9" t="s">
        <v>18</v>
      </c>
      <c r="B19" s="34" t="e">
        <f>-Bogføring!#REF!</f>
        <v>#REF!</v>
      </c>
    </row>
    <row r="20" spans="1:2">
      <c r="A20" s="9" t="s">
        <v>19</v>
      </c>
      <c r="B20" s="34" t="e">
        <f>-Bogføring!#REF!</f>
        <v>#REF!</v>
      </c>
    </row>
    <row r="21" spans="1:2">
      <c r="A21" s="9" t="s">
        <v>20</v>
      </c>
      <c r="B21" s="34" t="e">
        <f>-Bogføring!#REF!</f>
        <v>#REF!</v>
      </c>
    </row>
    <row r="22" spans="1:2">
      <c r="A22" s="9" t="s">
        <v>21</v>
      </c>
      <c r="B22" s="34" t="e">
        <f>-Bogføring!#REF!</f>
        <v>#REF!</v>
      </c>
    </row>
    <row r="23" spans="1:2">
      <c r="A23" s="10" t="s">
        <v>22</v>
      </c>
      <c r="B23" s="41" t="e">
        <f>+SUM(B10:B22)</f>
        <v>#REF!</v>
      </c>
    </row>
    <row r="24" spans="1:2" ht="16" thickBot="1">
      <c r="A24" s="11" t="s">
        <v>47</v>
      </c>
      <c r="B24" s="37" t="e">
        <f>+B8-B23</f>
        <v>#REF!</v>
      </c>
    </row>
    <row r="25" spans="1:2" ht="15" thickTop="1"/>
    <row r="27" spans="1:2" ht="18">
      <c r="A27" s="6" t="s">
        <v>25</v>
      </c>
      <c r="B27" s="36" t="s">
        <v>23</v>
      </c>
    </row>
    <row r="28" spans="1:2">
      <c r="A28" s="1" t="s">
        <v>26</v>
      </c>
    </row>
    <row r="29" spans="1:2">
      <c r="A29" t="s">
        <v>27</v>
      </c>
      <c r="B29" s="34" t="e">
        <f>+Bogføring!#REF!</f>
        <v>#REF!</v>
      </c>
    </row>
    <row r="30" spans="1:2">
      <c r="A30" t="s">
        <v>28</v>
      </c>
      <c r="B30" s="34" t="e">
        <f>+Bogføring!#REF!</f>
        <v>#REF!</v>
      </c>
    </row>
    <row r="31" spans="1:2" ht="15">
      <c r="A31" s="38" t="s">
        <v>29</v>
      </c>
      <c r="B31" s="39" t="e">
        <f>+SUM(B29:B30)</f>
        <v>#REF!</v>
      </c>
    </row>
    <row r="33" spans="1:2">
      <c r="A33" s="1" t="s">
        <v>30</v>
      </c>
    </row>
    <row r="34" spans="1:2">
      <c r="A34" t="s">
        <v>31</v>
      </c>
      <c r="B34" s="34" t="e">
        <f>-Bogføring!#REF!</f>
        <v>#REF!</v>
      </c>
    </row>
    <row r="35" spans="1:2">
      <c r="A35" t="s">
        <v>32</v>
      </c>
      <c r="B35" s="34" t="e">
        <f>-Bogføring!#REF!</f>
        <v>#REF!</v>
      </c>
    </row>
    <row r="36" spans="1:2" ht="15">
      <c r="A36" s="38" t="s">
        <v>33</v>
      </c>
      <c r="B36" s="39" t="e">
        <f>+SUM(B34:B35)</f>
        <v>#REF!</v>
      </c>
    </row>
    <row r="40" spans="1:2" ht="20">
      <c r="A40" s="40" t="s">
        <v>48</v>
      </c>
    </row>
    <row r="41" spans="1:2">
      <c r="A41" t="s">
        <v>49</v>
      </c>
      <c r="B41" s="34" t="e">
        <f>+B36</f>
        <v>#REF!</v>
      </c>
    </row>
    <row r="42" spans="1:2">
      <c r="A42" s="1" t="s">
        <v>4</v>
      </c>
    </row>
    <row r="43" spans="1:2">
      <c r="A43" t="s">
        <v>50</v>
      </c>
      <c r="B43" s="34">
        <v>132500</v>
      </c>
    </row>
    <row r="44" spans="1:2">
      <c r="A44" s="10" t="s">
        <v>7</v>
      </c>
      <c r="B44" s="41" t="e">
        <f>+SUM(B41:B43)</f>
        <v>#REF!</v>
      </c>
    </row>
    <row r="45" spans="1:2">
      <c r="A45" s="1" t="s">
        <v>8</v>
      </c>
    </row>
    <row r="46" spans="1:2">
      <c r="A46" s="9" t="s">
        <v>9</v>
      </c>
      <c r="B46" s="34">
        <v>1000</v>
      </c>
    </row>
    <row r="47" spans="1:2">
      <c r="A47" s="9" t="s">
        <v>51</v>
      </c>
      <c r="B47" s="34">
        <v>100000</v>
      </c>
    </row>
    <row r="48" spans="1:2">
      <c r="A48" s="9" t="s">
        <v>52</v>
      </c>
      <c r="B48" s="34">
        <v>20000</v>
      </c>
    </row>
    <row r="49" spans="1:2">
      <c r="A49" s="9" t="s">
        <v>14</v>
      </c>
      <c r="B49" s="34">
        <v>15000</v>
      </c>
    </row>
    <row r="50" spans="1:2">
      <c r="A50" s="9" t="s">
        <v>53</v>
      </c>
      <c r="B50" s="34">
        <v>10000</v>
      </c>
    </row>
    <row r="51" spans="1:2">
      <c r="A51" s="9" t="s">
        <v>13</v>
      </c>
      <c r="B51" s="34">
        <v>12000</v>
      </c>
    </row>
    <row r="52" spans="1:2">
      <c r="A52" s="9" t="s">
        <v>54</v>
      </c>
      <c r="B52" s="34">
        <v>25000</v>
      </c>
    </row>
    <row r="53" spans="1:2">
      <c r="A53" s="9" t="s">
        <v>55</v>
      </c>
      <c r="B53" s="34">
        <v>5000</v>
      </c>
    </row>
    <row r="54" spans="1:2">
      <c r="A54" s="9" t="s">
        <v>56</v>
      </c>
      <c r="B54" s="34">
        <v>2000</v>
      </c>
    </row>
    <row r="55" spans="1:2">
      <c r="A55" s="9" t="s">
        <v>57</v>
      </c>
      <c r="B55" s="34">
        <v>1500</v>
      </c>
    </row>
    <row r="56" spans="1:2">
      <c r="A56" s="9" t="s">
        <v>58</v>
      </c>
      <c r="B56" s="34">
        <v>3500</v>
      </c>
    </row>
    <row r="57" spans="1:2">
      <c r="A57" s="9" t="s">
        <v>1</v>
      </c>
      <c r="B57" s="34">
        <v>55075</v>
      </c>
    </row>
    <row r="58" spans="1:2">
      <c r="A58" s="10" t="s">
        <v>22</v>
      </c>
      <c r="B58" s="41">
        <f>+SUM(B46:B57)</f>
        <v>250075</v>
      </c>
    </row>
    <row r="59" spans="1:2" ht="16" thickBot="1">
      <c r="A59" s="11" t="s">
        <v>47</v>
      </c>
      <c r="B59" s="37" t="e">
        <f>+B44-B58</f>
        <v>#REF!</v>
      </c>
    </row>
    <row r="60" spans="1:2" ht="15" thickTop="1"/>
    <row r="61" spans="1:2">
      <c r="A61" t="s">
        <v>59</v>
      </c>
      <c r="B61" s="34">
        <v>1250</v>
      </c>
    </row>
    <row r="64" spans="1:2">
      <c r="A64" t="s">
        <v>60</v>
      </c>
    </row>
    <row r="65" spans="1:1">
      <c r="A65" t="s">
        <v>61</v>
      </c>
    </row>
    <row r="69" spans="1:1">
      <c r="A69" t="s">
        <v>63</v>
      </c>
    </row>
    <row r="74" spans="1:1">
      <c r="A74" t="s">
        <v>62</v>
      </c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Bogføring</vt:lpstr>
      <vt:lpstr>Regnskab 2018</vt:lpstr>
      <vt:lpstr>Regnskab 2010</vt:lpstr>
    </vt:vector>
  </TitlesOfParts>
  <Company>SFK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Bitten Friis Nissen</dc:creator>
  <cp:lastModifiedBy>Mette  Deigaard</cp:lastModifiedBy>
  <cp:lastPrinted>2019-03-11T20:34:01Z</cp:lastPrinted>
  <dcterms:created xsi:type="dcterms:W3CDTF">2011-05-15T11:28:32Z</dcterms:created>
  <dcterms:modified xsi:type="dcterms:W3CDTF">2019-03-18T18:57:42Z</dcterms:modified>
</cp:coreProperties>
</file>